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2" yWindow="104" windowWidth="14803" windowHeight="8006" firstSheet="2" activeTab="2"/>
  </bookViews>
  <sheets>
    <sheet name="NOMINA" sheetId="1" r:id="rId1"/>
    <sheet name="HORAS" sheetId="2" r:id="rId2"/>
    <sheet name="CALCULOHORAS" sheetId="3" r:id="rId3"/>
  </sheets>
  <calcPr calcId="145621"/>
</workbook>
</file>

<file path=xl/calcChain.xml><?xml version="1.0" encoding="utf-8"?>
<calcChain xmlns="http://schemas.openxmlformats.org/spreadsheetml/2006/main">
  <c r="O46" i="3" l="1"/>
  <c r="O39" i="3"/>
  <c r="O32" i="3"/>
  <c r="O25" i="3"/>
  <c r="M11" i="3" l="1"/>
  <c r="P66" i="3" l="1"/>
  <c r="P67" i="3"/>
  <c r="P68" i="3"/>
  <c r="P69" i="3"/>
  <c r="P70" i="3"/>
  <c r="P71" i="3"/>
  <c r="H5" i="3"/>
  <c r="I5" i="3"/>
  <c r="J5" i="3"/>
  <c r="K5" i="3"/>
  <c r="H6" i="3"/>
  <c r="I6" i="3"/>
  <c r="J6" i="3"/>
  <c r="K6" i="3"/>
  <c r="H7" i="3"/>
  <c r="I7" i="3"/>
  <c r="J7" i="3"/>
  <c r="K7" i="3"/>
  <c r="H8" i="3"/>
  <c r="I8" i="3"/>
  <c r="J8" i="3"/>
  <c r="K8" i="3"/>
  <c r="J9" i="3"/>
  <c r="K9" i="3"/>
  <c r="H12" i="3"/>
  <c r="I12" i="3"/>
  <c r="J12" i="3"/>
  <c r="K12" i="3"/>
  <c r="H13" i="3"/>
  <c r="I13" i="3"/>
  <c r="J13" i="3"/>
  <c r="K13" i="3"/>
  <c r="H14" i="3"/>
  <c r="I14" i="3"/>
  <c r="J14" i="3"/>
  <c r="K14" i="3"/>
  <c r="H15" i="3"/>
  <c r="I15" i="3"/>
  <c r="J15" i="3"/>
  <c r="K15" i="3"/>
  <c r="H16" i="3"/>
  <c r="I16" i="3"/>
  <c r="J16" i="3"/>
  <c r="K16" i="3"/>
  <c r="H19" i="3"/>
  <c r="I19" i="3"/>
  <c r="J19" i="3"/>
  <c r="K19" i="3"/>
  <c r="H20" i="3"/>
  <c r="I20" i="3"/>
  <c r="J20" i="3"/>
  <c r="K20" i="3"/>
  <c r="H21" i="3"/>
  <c r="I21" i="3"/>
  <c r="J21" i="3"/>
  <c r="K21" i="3"/>
  <c r="H22" i="3"/>
  <c r="I22" i="3"/>
  <c r="J22" i="3"/>
  <c r="K22" i="3"/>
  <c r="H23" i="3"/>
  <c r="I23" i="3"/>
  <c r="J23" i="3"/>
  <c r="K23" i="3"/>
  <c r="H26" i="3"/>
  <c r="I26" i="3"/>
  <c r="J26" i="3"/>
  <c r="K26" i="3"/>
  <c r="H27" i="3"/>
  <c r="I27" i="3"/>
  <c r="J27" i="3"/>
  <c r="K27" i="3"/>
  <c r="H28" i="3"/>
  <c r="I28" i="3"/>
  <c r="J28" i="3"/>
  <c r="K28" i="3"/>
  <c r="H29" i="3"/>
  <c r="I29" i="3"/>
  <c r="J29" i="3"/>
  <c r="K29" i="3"/>
  <c r="H30" i="3"/>
  <c r="I30" i="3"/>
  <c r="J30" i="3"/>
  <c r="K30" i="3"/>
  <c r="H33" i="3"/>
  <c r="I33" i="3"/>
  <c r="J33" i="3"/>
  <c r="K33" i="3"/>
  <c r="H34" i="3"/>
  <c r="I34" i="3"/>
  <c r="J34" i="3"/>
  <c r="K34" i="3"/>
  <c r="H35" i="3"/>
  <c r="I35" i="3"/>
  <c r="J35" i="3"/>
  <c r="K35" i="3"/>
  <c r="H36" i="3"/>
  <c r="I36" i="3"/>
  <c r="J36" i="3"/>
  <c r="K36" i="3"/>
  <c r="H37" i="3"/>
  <c r="I37" i="3"/>
  <c r="J37" i="3"/>
  <c r="K37" i="3"/>
  <c r="H40" i="3"/>
  <c r="I40" i="3"/>
  <c r="J40" i="3"/>
  <c r="K40" i="3"/>
  <c r="H41" i="3"/>
  <c r="I41" i="3"/>
  <c r="J41" i="3"/>
  <c r="K41" i="3"/>
  <c r="H42" i="3"/>
  <c r="I42" i="3"/>
  <c r="J42" i="3"/>
  <c r="K42" i="3"/>
  <c r="H43" i="3"/>
  <c r="I43" i="3"/>
  <c r="J43" i="3"/>
  <c r="K43" i="3"/>
  <c r="H44" i="3"/>
  <c r="I44" i="3"/>
  <c r="J44" i="3"/>
  <c r="K44" i="3"/>
  <c r="K49" i="3"/>
  <c r="G53" i="3"/>
  <c r="J53" i="3"/>
  <c r="G54" i="3"/>
  <c r="N72" i="3"/>
  <c r="P72" i="3"/>
  <c r="P5" i="3"/>
  <c r="O5" i="3"/>
  <c r="P6" i="3"/>
  <c r="O6" i="3"/>
  <c r="P7" i="3"/>
  <c r="O7" i="3"/>
  <c r="P8" i="3"/>
  <c r="O8" i="3"/>
  <c r="P9" i="3"/>
  <c r="O9" i="3"/>
  <c r="O10" i="3"/>
  <c r="J11" i="3"/>
  <c r="P12" i="3"/>
  <c r="O12" i="3"/>
  <c r="P13" i="3"/>
  <c r="O13" i="3"/>
  <c r="P14" i="3"/>
  <c r="O14" i="3"/>
  <c r="P15" i="3"/>
  <c r="O15" i="3"/>
  <c r="P16" i="3"/>
  <c r="O16" i="3"/>
  <c r="O17" i="3"/>
  <c r="J18" i="3"/>
  <c r="O18" i="3" s="1"/>
  <c r="P19" i="3"/>
  <c r="O19" i="3"/>
  <c r="P20" i="3"/>
  <c r="O20" i="3"/>
  <c r="P21" i="3"/>
  <c r="O21" i="3"/>
  <c r="P22" i="3"/>
  <c r="O22" i="3"/>
  <c r="P23" i="3"/>
  <c r="O23" i="3"/>
  <c r="O24" i="3"/>
  <c r="J25" i="3"/>
  <c r="P26" i="3"/>
  <c r="O26" i="3"/>
  <c r="P27" i="3"/>
  <c r="O27" i="3"/>
  <c r="P28" i="3"/>
  <c r="O28" i="3"/>
  <c r="P29" i="3"/>
  <c r="O29" i="3"/>
  <c r="P30" i="3"/>
  <c r="O30" i="3"/>
  <c r="O31" i="3"/>
  <c r="J32" i="3"/>
  <c r="P33" i="3"/>
  <c r="O33" i="3"/>
  <c r="P34" i="3"/>
  <c r="O34" i="3"/>
  <c r="P35" i="3"/>
  <c r="O35" i="3"/>
  <c r="P36" i="3"/>
  <c r="O36" i="3"/>
  <c r="P37" i="3"/>
  <c r="O37" i="3"/>
  <c r="O38" i="3"/>
  <c r="J39" i="3"/>
  <c r="P40" i="3"/>
  <c r="O40" i="3"/>
  <c r="P41" i="3"/>
  <c r="O41" i="3"/>
  <c r="P42" i="3"/>
  <c r="O42" i="3"/>
  <c r="P43" i="3"/>
  <c r="O43" i="3"/>
  <c r="P44" i="3"/>
  <c r="O44" i="3"/>
  <c r="O45" i="3"/>
  <c r="J46" i="3"/>
  <c r="T49" i="3"/>
  <c r="N75" i="3"/>
  <c r="P75" i="3"/>
  <c r="R49" i="3"/>
  <c r="S49" i="3"/>
  <c r="N76" i="3"/>
  <c r="P76" i="3"/>
  <c r="Q85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U49" i="3"/>
  <c r="N5" i="3"/>
  <c r="M46" i="3"/>
  <c r="H9" i="3"/>
  <c r="P46" i="3"/>
  <c r="H46" i="3"/>
  <c r="I46" i="3"/>
  <c r="P45" i="3"/>
  <c r="L45" i="3"/>
  <c r="L10" i="3"/>
  <c r="L50" i="3" s="1"/>
  <c r="L17" i="3"/>
  <c r="L24" i="3"/>
  <c r="L31" i="3"/>
  <c r="L38" i="3"/>
  <c r="H45" i="3"/>
  <c r="I45" i="3"/>
  <c r="P11" i="3"/>
  <c r="H11" i="3"/>
  <c r="I11" i="3" s="1"/>
  <c r="P10" i="3"/>
  <c r="H10" i="3"/>
  <c r="I10" i="3" s="1"/>
  <c r="H17" i="3"/>
  <c r="I17" i="3"/>
  <c r="P17" i="3"/>
  <c r="P39" i="3"/>
  <c r="P38" i="3"/>
  <c r="P32" i="3"/>
  <c r="P31" i="3"/>
  <c r="P25" i="3"/>
  <c r="P24" i="3"/>
  <c r="P18" i="3"/>
  <c r="O57" i="3"/>
  <c r="Q57" i="3"/>
  <c r="O54" i="3"/>
  <c r="Q54" i="3"/>
  <c r="O56" i="3"/>
  <c r="Q56" i="3"/>
  <c r="O55" i="3"/>
  <c r="Q55" i="3"/>
  <c r="M45" i="3"/>
  <c r="L6" i="3"/>
  <c r="L8" i="3"/>
  <c r="L9" i="3"/>
  <c r="L15" i="3"/>
  <c r="L7" i="3"/>
  <c r="L12" i="3"/>
  <c r="L14" i="3"/>
  <c r="L13" i="3"/>
  <c r="M17" i="3"/>
  <c r="L16" i="3"/>
  <c r="P59" i="3"/>
  <c r="L43" i="3"/>
  <c r="L44" i="3"/>
  <c r="L42" i="3"/>
  <c r="L41" i="3"/>
  <c r="M39" i="3"/>
  <c r="M32" i="3"/>
  <c r="H39" i="3"/>
  <c r="I39" i="3"/>
  <c r="H38" i="3"/>
  <c r="H32" i="3"/>
  <c r="H31" i="3"/>
  <c r="L29" i="3"/>
  <c r="L5" i="3"/>
  <c r="M38" i="3"/>
  <c r="M31" i="3"/>
  <c r="I38" i="3"/>
  <c r="L35" i="3"/>
  <c r="L34" i="3"/>
  <c r="I32" i="3"/>
  <c r="L36" i="3"/>
  <c r="L27" i="3"/>
  <c r="L30" i="3"/>
  <c r="L28" i="3"/>
  <c r="L33" i="3"/>
  <c r="L37" i="3"/>
  <c r="I31" i="3"/>
  <c r="M25" i="3"/>
  <c r="L40" i="3"/>
  <c r="H18" i="3"/>
  <c r="M18" i="3"/>
  <c r="I18" i="3"/>
  <c r="L26" i="3"/>
  <c r="H25" i="3"/>
  <c r="H24" i="3"/>
  <c r="M24" i="3"/>
  <c r="I25" i="3"/>
  <c r="I24" i="3"/>
  <c r="L21" i="3"/>
  <c r="L20" i="3"/>
  <c r="L23" i="3"/>
  <c r="L22" i="3"/>
  <c r="L19" i="3"/>
  <c r="J54" i="3"/>
  <c r="H36" i="2"/>
  <c r="K36" i="2"/>
  <c r="H37" i="2"/>
  <c r="K37" i="2"/>
  <c r="D34" i="2"/>
  <c r="C35" i="2"/>
  <c r="E35" i="2"/>
  <c r="M32" i="2"/>
  <c r="L32" i="2"/>
  <c r="H35" i="2"/>
  <c r="K35" i="2"/>
  <c r="K32" i="2"/>
  <c r="H34" i="2"/>
  <c r="K34" i="2"/>
  <c r="J32" i="2"/>
  <c r="C37" i="2"/>
  <c r="E37" i="2"/>
  <c r="I32" i="2"/>
  <c r="C38" i="2"/>
  <c r="E38" i="2"/>
  <c r="H32" i="2"/>
  <c r="C36" i="2"/>
  <c r="E36" i="2"/>
  <c r="G32" i="2"/>
  <c r="F32" i="2"/>
  <c r="E32" i="2"/>
  <c r="D32" i="2"/>
  <c r="E39" i="2"/>
  <c r="C12" i="1"/>
  <c r="E12" i="1"/>
  <c r="K38" i="2"/>
  <c r="F22" i="1"/>
  <c r="E13" i="1"/>
  <c r="E10" i="1"/>
  <c r="E8" i="1"/>
  <c r="E7" i="1"/>
  <c r="E6" i="1"/>
  <c r="E5" i="1"/>
  <c r="E4" i="1"/>
  <c r="E3" i="1"/>
  <c r="C14" i="1"/>
  <c r="F43" i="2"/>
  <c r="C16" i="1"/>
  <c r="C17" i="1"/>
  <c r="C15" i="1"/>
  <c r="E22" i="1"/>
  <c r="F24" i="1"/>
  <c r="J49" i="3" l="1"/>
  <c r="G55" i="3"/>
  <c r="J55" i="3" s="1"/>
  <c r="L49" i="3"/>
  <c r="M10" i="3"/>
  <c r="M49" i="3" s="1"/>
  <c r="G56" i="3" s="1"/>
  <c r="J56" i="3" s="1"/>
  <c r="I49" i="3"/>
  <c r="O11" i="3"/>
  <c r="O49" i="3" s="1"/>
  <c r="G57" i="3" s="1"/>
  <c r="H49" i="3"/>
  <c r="J57" i="3" l="1"/>
  <c r="I59" i="3" s="1"/>
  <c r="I61" i="3" s="1"/>
  <c r="N73" i="3"/>
  <c r="P73" i="3" s="1"/>
  <c r="N77" i="3" s="1"/>
  <c r="N79" i="3" l="1"/>
  <c r="N78" i="3"/>
  <c r="N80" i="3"/>
  <c r="P85" i="3"/>
  <c r="M85" i="3" s="1"/>
</calcChain>
</file>

<file path=xl/sharedStrings.xml><?xml version="1.0" encoding="utf-8"?>
<sst xmlns="http://schemas.openxmlformats.org/spreadsheetml/2006/main" count="210" uniqueCount="125">
  <si>
    <t>MES</t>
  </si>
  <si>
    <t>DIAS</t>
  </si>
  <si>
    <t xml:space="preserve">PRECIO </t>
  </si>
  <si>
    <t>DEVENGOS</t>
  </si>
  <si>
    <t>DEDUCCIONES</t>
  </si>
  <si>
    <t>SALARIO BASE</t>
  </si>
  <si>
    <t>COMPL.PERSONAL ANTIGÜEDAD</t>
  </si>
  <si>
    <t>PLUS CONVENIO</t>
  </si>
  <si>
    <t>COMPLEMENTO DESPLAZAMIENTO</t>
  </si>
  <si>
    <t>COMPLEMENTO PERSONAL</t>
  </si>
  <si>
    <t>PRIMA SEGURO CONVENIO</t>
  </si>
  <si>
    <t>INCENT.VARIABLE PRODUCTIVIDAD</t>
  </si>
  <si>
    <t>HORAS</t>
  </si>
  <si>
    <t>PLUS NOCTURNIDAD</t>
  </si>
  <si>
    <t>HORAS NOCTURNAS</t>
  </si>
  <si>
    <t>DIFERENCIAS ANTERIONES</t>
  </si>
  <si>
    <t>DIETA COMPLETA</t>
  </si>
  <si>
    <t xml:space="preserve">DIETAS </t>
  </si>
  <si>
    <t>MEDIA DIETA</t>
  </si>
  <si>
    <t>Aportacion Desempleo</t>
  </si>
  <si>
    <t>Aportacion Formacion Profes.</t>
  </si>
  <si>
    <t>Aportac. Contingencias Comunes</t>
  </si>
  <si>
    <t>IRPF Cta. Ajena Dinerarios</t>
  </si>
  <si>
    <t>ANTICIPO FCPE 2017</t>
  </si>
  <si>
    <t>DEDUCCIONES ESPECIE</t>
  </si>
  <si>
    <t xml:space="preserve">TOTAL </t>
  </si>
  <si>
    <t xml:space="preserve">TOTAL A </t>
  </si>
  <si>
    <t>DEVENGADO</t>
  </si>
  <si>
    <t>DEDUCIR</t>
  </si>
  <si>
    <t>LIQUIDO A PERCIBIR</t>
  </si>
  <si>
    <t>DIA</t>
  </si>
  <si>
    <t>JORNADA</t>
  </si>
  <si>
    <t>TEORICAS</t>
  </si>
  <si>
    <t>TRABAJADAS</t>
  </si>
  <si>
    <t>NORMALES</t>
  </si>
  <si>
    <t>EXTRA</t>
  </si>
  <si>
    <t>SABADO</t>
  </si>
  <si>
    <t>NOCTURNAS</t>
  </si>
  <si>
    <t>FESTIVAS</t>
  </si>
  <si>
    <t xml:space="preserve">M. DIETA </t>
  </si>
  <si>
    <t>D. COMPLETA</t>
  </si>
  <si>
    <t>KM</t>
  </si>
  <si>
    <t>viernes</t>
  </si>
  <si>
    <t>7-14;15-19;22-24</t>
  </si>
  <si>
    <t>HORARIO NORMAL DE 7:00 A 22:00</t>
  </si>
  <si>
    <t>sabado</t>
  </si>
  <si>
    <t>HORAS NOCTURNAS DE 22:00 A 7:00 DE CUALQUIER DIA DE LA SEMANA</t>
  </si>
  <si>
    <t>domingo</t>
  </si>
  <si>
    <t>HORAS SABADO DE SABADO 07:00 A 16:00</t>
  </si>
  <si>
    <t>lunes</t>
  </si>
  <si>
    <t>HORAS FESTIVAS DE SABADO 16:00 A 22:00</t>
  </si>
  <si>
    <t>martes</t>
  </si>
  <si>
    <t>HORAS FESTIVAS DE DOMINGO O FESTIVO 07:00 A 22</t>
  </si>
  <si>
    <t>miercoles</t>
  </si>
  <si>
    <t>jueves</t>
  </si>
  <si>
    <t xml:space="preserve">TOTALES </t>
  </si>
  <si>
    <t>HORAS EXTRA - 31,5 HORAS EXCESO =</t>
  </si>
  <si>
    <t>HORAS EXTRA</t>
  </si>
  <si>
    <t>MEDIAS DIETAS      A 11=</t>
  </si>
  <si>
    <t xml:space="preserve">TOTAL H.EXTRA </t>
  </si>
  <si>
    <t>A 14 =</t>
  </si>
  <si>
    <t>M/D DOMINGO       A 15=</t>
  </si>
  <si>
    <t>TOTAL H.SABADO</t>
  </si>
  <si>
    <t>A 15 =</t>
  </si>
  <si>
    <t>D/ C                 A 50,28=</t>
  </si>
  <si>
    <t>TOTAL H.FESTIVO</t>
  </si>
  <si>
    <t>A 19 =</t>
  </si>
  <si>
    <t>KILOMETROS   A 0,33=</t>
  </si>
  <si>
    <t>TOTAL H.NOCHE</t>
  </si>
  <si>
    <t>TOTAL EUROS GASTOS</t>
  </si>
  <si>
    <t>TOTAL EUROS HORAS</t>
  </si>
  <si>
    <t>TOTAL</t>
  </si>
  <si>
    <t>NO TOCAR</t>
  </si>
  <si>
    <t>Desarrollada por Antonio José López Nicolás</t>
  </si>
  <si>
    <r>
      <t>HORARIO</t>
    </r>
    <r>
      <rPr>
        <b/>
        <sz val="8"/>
        <color rgb="FFFF0000"/>
        <rFont val="Calibri"/>
        <family val="2"/>
        <scheme val="minor"/>
      </rPr>
      <t xml:space="preserve"> NORMAL</t>
    </r>
    <r>
      <rPr>
        <sz val="8"/>
        <color theme="1"/>
        <rFont val="Calibri"/>
        <family val="2"/>
        <scheme val="minor"/>
      </rPr>
      <t xml:space="preserve"> DE </t>
    </r>
    <r>
      <rPr>
        <b/>
        <sz val="8"/>
        <color rgb="FFFF0000"/>
        <rFont val="Calibri"/>
        <family val="2"/>
        <scheme val="minor"/>
      </rPr>
      <t>7:00 A 22:00</t>
    </r>
    <r>
      <rPr>
        <sz val="8"/>
        <color theme="1"/>
        <rFont val="Calibri"/>
        <family val="2"/>
        <scheme val="minor"/>
      </rPr>
      <t xml:space="preserve"> HORAS                                                             HORAS </t>
    </r>
    <r>
      <rPr>
        <b/>
        <sz val="8"/>
        <color rgb="FFFF0000"/>
        <rFont val="Calibri"/>
        <family val="2"/>
        <scheme val="minor"/>
      </rPr>
      <t>NOCTURNAS</t>
    </r>
    <r>
      <rPr>
        <sz val="8"/>
        <color theme="1"/>
        <rFont val="Calibri"/>
        <family val="2"/>
        <scheme val="minor"/>
      </rPr>
      <t xml:space="preserve">  DE </t>
    </r>
    <r>
      <rPr>
        <b/>
        <sz val="8"/>
        <color rgb="FFFF0000"/>
        <rFont val="Calibri"/>
        <family val="2"/>
        <scheme val="minor"/>
      </rPr>
      <t xml:space="preserve">22:00 A 7:00 </t>
    </r>
    <r>
      <rPr>
        <sz val="8"/>
        <color theme="1"/>
        <rFont val="Calibri"/>
        <family val="2"/>
        <scheme val="minor"/>
      </rPr>
      <t xml:space="preserve">HORAS CUALQUIER DIA DE LA SEMANA HORAS </t>
    </r>
    <r>
      <rPr>
        <b/>
        <sz val="8"/>
        <color rgb="FFFF0000"/>
        <rFont val="Calibri"/>
        <family val="2"/>
        <scheme val="minor"/>
      </rPr>
      <t>SABADO DE SABADO</t>
    </r>
    <r>
      <rPr>
        <sz val="8"/>
        <color theme="1"/>
        <rFont val="Calibri"/>
        <family val="2"/>
        <scheme val="minor"/>
      </rPr>
      <t xml:space="preserve"> DE </t>
    </r>
    <r>
      <rPr>
        <b/>
        <sz val="8"/>
        <color rgb="FFFF0000"/>
        <rFont val="Calibri"/>
        <family val="2"/>
        <scheme val="minor"/>
      </rPr>
      <t>7:00 A 16:00</t>
    </r>
    <r>
      <rPr>
        <sz val="8"/>
        <color theme="1"/>
        <rFont val="Calibri"/>
        <family val="2"/>
        <scheme val="minor"/>
      </rPr>
      <t xml:space="preserve"> HORAS                                         HORAS </t>
    </r>
    <r>
      <rPr>
        <b/>
        <sz val="8"/>
        <color rgb="FFFF0000"/>
        <rFont val="Calibri"/>
        <family val="2"/>
        <scheme val="minor"/>
      </rPr>
      <t>FESTIVAS DE SABADO</t>
    </r>
    <r>
      <rPr>
        <sz val="8"/>
        <color theme="1"/>
        <rFont val="Calibri"/>
        <family val="2"/>
        <scheme val="minor"/>
      </rPr>
      <t xml:space="preserve"> DE </t>
    </r>
    <r>
      <rPr>
        <b/>
        <sz val="8"/>
        <color rgb="FFFF0000"/>
        <rFont val="Calibri"/>
        <family val="2"/>
        <scheme val="minor"/>
      </rPr>
      <t xml:space="preserve">16:00 A 22:00 </t>
    </r>
    <r>
      <rPr>
        <sz val="8"/>
        <color theme="1"/>
        <rFont val="Calibri"/>
        <family val="2"/>
        <scheme val="minor"/>
      </rPr>
      <t>HORAS</t>
    </r>
  </si>
  <si>
    <r>
      <t>HORAS</t>
    </r>
    <r>
      <rPr>
        <sz val="8"/>
        <color rgb="FFFF0000"/>
        <rFont val="Calibri"/>
        <family val="2"/>
        <scheme val="minor"/>
      </rPr>
      <t xml:space="preserve"> </t>
    </r>
    <r>
      <rPr>
        <b/>
        <sz val="8"/>
        <color rgb="FFFF0000"/>
        <rFont val="Calibri"/>
        <family val="2"/>
        <scheme val="minor"/>
      </rPr>
      <t>FESTIVAS</t>
    </r>
    <r>
      <rPr>
        <sz val="8"/>
        <color theme="1"/>
        <rFont val="Calibri"/>
        <family val="2"/>
        <scheme val="minor"/>
      </rPr>
      <t xml:space="preserve"> DE </t>
    </r>
    <r>
      <rPr>
        <b/>
        <sz val="8"/>
        <color rgb="FFFF0000"/>
        <rFont val="Calibri"/>
        <family val="2"/>
        <scheme val="minor"/>
      </rPr>
      <t xml:space="preserve">DOMINGO </t>
    </r>
    <r>
      <rPr>
        <sz val="8"/>
        <color theme="1"/>
        <rFont val="Calibri"/>
        <family val="2"/>
        <scheme val="minor"/>
      </rPr>
      <t xml:space="preserve">DE </t>
    </r>
    <r>
      <rPr>
        <b/>
        <sz val="8"/>
        <color rgb="FFFF0000"/>
        <rFont val="Calibri"/>
        <family val="2"/>
        <scheme val="minor"/>
      </rPr>
      <t>7:00 A 22:00</t>
    </r>
    <r>
      <rPr>
        <sz val="8"/>
        <color theme="1"/>
        <rFont val="Calibri"/>
        <family val="2"/>
        <scheme val="minor"/>
      </rPr>
      <t xml:space="preserve"> HORAS</t>
    </r>
  </si>
  <si>
    <t>TODAS  ESTAS  CASILLAS  CONTIENEN  FORMULAS  -  NO  TOCAR</t>
  </si>
  <si>
    <t>CUMPLIMENTAR   A   MANO</t>
  </si>
  <si>
    <t>E-1</t>
  </si>
  <si>
    <t>S-1</t>
  </si>
  <si>
    <t>E-2</t>
  </si>
  <si>
    <t>S-2</t>
  </si>
  <si>
    <t>E-3</t>
  </si>
  <si>
    <t>S-3</t>
  </si>
  <si>
    <t>TOTAL HORAS</t>
  </si>
  <si>
    <t>REALES TRABAJADAS</t>
  </si>
  <si>
    <t>FESTIVAS SAB/DOM</t>
  </si>
  <si>
    <t>DIA / NOCHE</t>
  </si>
  <si>
    <t>HORAS NOCHE</t>
  </si>
  <si>
    <t>HORAS MADRUG</t>
  </si>
  <si>
    <t>AVISO</t>
  </si>
  <si>
    <t>M. DIETA</t>
  </si>
  <si>
    <t>M. DIETA DOMINGO</t>
  </si>
  <si>
    <t>KMS</t>
  </si>
  <si>
    <t>SABADO HORARIO CORRIDO</t>
  </si>
  <si>
    <t>DOMINGO HORARIO CORRIDO</t>
  </si>
  <si>
    <t>A PARTIR DE LAS 24:00, SE SIGUE LA NUMERACION, ES DECIR 25:00, SERIAN LA UNA, 26:00, LAS DOS, ETC.</t>
  </si>
  <si>
    <t xml:space="preserve">SI SABADO O DOMINGO NO SE HACE NADA INICIO 0:00 FINAL 0:00 </t>
  </si>
  <si>
    <t>SI EN EL DIA NO SE HA HECHO NADA: INICIO 7:00, FINAL 7:00</t>
  </si>
  <si>
    <t>TOTALES</t>
  </si>
  <si>
    <r>
      <rPr>
        <b/>
        <sz val="16"/>
        <color rgb="FFFF0000"/>
        <rFont val="Calibri"/>
        <family val="2"/>
        <scheme val="minor"/>
      </rPr>
      <t>*</t>
    </r>
    <r>
      <rPr>
        <b/>
        <sz val="9"/>
        <color rgb="FFFF0000"/>
        <rFont val="Calibri"/>
        <family val="2"/>
        <scheme val="minor"/>
      </rPr>
      <t xml:space="preserve"> SEÑALA LAS CELDAS QUE SE CONTABILIZAN</t>
    </r>
  </si>
  <si>
    <t>*</t>
  </si>
  <si>
    <t>* SOLO SABADO</t>
  </si>
  <si>
    <t>PRECIO</t>
  </si>
  <si>
    <t>RESULT</t>
  </si>
  <si>
    <t>COMPLEMENTOS/DIETAS</t>
  </si>
  <si>
    <t>H.  EXTRA  - 31,5  H.  EXCESO</t>
  </si>
  <si>
    <t xml:space="preserve">TOTAL HORAS EXTRA  (14 €) </t>
  </si>
  <si>
    <t>MEDIAS DIETAS  (11 €)</t>
  </si>
  <si>
    <t>TOTAL HORAS DE SABADO  (15 €)</t>
  </si>
  <si>
    <t>MEDIA DIETA DOMINGO  (15 €)</t>
  </si>
  <si>
    <t xml:space="preserve">TOTAL HORAS FESTIVO  (19 €) </t>
  </si>
  <si>
    <t xml:space="preserve">DIETAS COMPLETAS  (50,28 €) </t>
  </si>
  <si>
    <t xml:space="preserve">TOTAL HORAS NOCHE  (19 €) </t>
  </si>
  <si>
    <t>KILOMETROS  (0,33 €)</t>
  </si>
  <si>
    <t>TOTALES EUROS GASTOS</t>
  </si>
  <si>
    <t>TOTAL EUROS HORAS + GASTOS</t>
  </si>
  <si>
    <t>MODELO INTRODUCCION HORAS</t>
  </si>
  <si>
    <t>DEDUCCION</t>
  </si>
  <si>
    <t>TURNO COMPLETO</t>
  </si>
  <si>
    <t>DOS TURNOS</t>
  </si>
  <si>
    <t>TRES TURNOS</t>
  </si>
  <si>
    <t>TURNO SABADO O DOMINGO</t>
  </si>
  <si>
    <t>LAS HORAS NOCTURNAS SE INDICAN CON EL FORMATO 24:00, 25:00, 26:00, 27:00, 28:00, ETC…</t>
  </si>
  <si>
    <t>DEVENGO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</si>
</sst>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h]:mm"/>
    <numFmt numFmtId="165" formatCode="#,##0.00\ &quot;€&quot;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0"/>
      <color theme="3" tint="-0.249977111117893"/>
      <name val="Calibri"/>
      <family val="2"/>
      <scheme val="minor"/>
    </font>
    <font>
      <b/>
      <sz val="8.5"/>
      <color rgb="FF00206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66FFFF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2"/>
      <color rgb="FF66FFFF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9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  <fill>
      <gradientFill degree="90">
        <stop position="0">
          <color theme="0"/>
        </stop>
        <stop position="1">
          <color theme="8" tint="0.40000610370189521"/>
        </stop>
      </gradientFill>
    </fill>
    <fill>
      <gradientFill degree="90">
        <stop position="0">
          <color theme="0"/>
        </stop>
        <stop position="1">
          <color theme="2" tint="-0.25098422193060094"/>
        </stop>
      </gradientFill>
    </fill>
    <fill>
      <patternFill patternType="lightGrid">
        <fgColor rgb="FF66FFFF"/>
      </patternFill>
    </fill>
    <fill>
      <patternFill patternType="solid">
        <fgColor rgb="FFFF99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lightGrid">
        <fgColor rgb="FF00CCFF"/>
      </patternFill>
    </fill>
    <fill>
      <patternFill patternType="solid">
        <fgColor rgb="FF66FF99"/>
        <bgColor indexed="64"/>
      </patternFill>
    </fill>
    <fill>
      <gradientFill degree="90">
        <stop position="0">
          <color theme="0"/>
        </stop>
        <stop position="1">
          <color rgb="FF66FF99"/>
        </stop>
      </gradientFill>
    </fill>
    <fill>
      <gradientFill degree="90">
        <stop position="0">
          <color theme="0"/>
        </stop>
        <stop position="1">
          <color theme="6" tint="0.59999389629810485"/>
        </stop>
      </gradientFill>
    </fill>
    <fill>
      <gradientFill degree="90">
        <stop position="0">
          <color theme="0"/>
        </stop>
        <stop position="1">
          <color rgb="FFFF7C80"/>
        </stop>
      </gradientFill>
    </fill>
    <fill>
      <gradientFill degree="90">
        <stop position="0">
          <color theme="0"/>
        </stop>
        <stop position="1">
          <color rgb="FFFF9999"/>
        </stop>
      </gradientFill>
    </fill>
  </fills>
  <borders count="94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Dot">
        <color indexed="64"/>
      </left>
      <right style="mediumDashDot">
        <color indexed="64"/>
      </right>
      <top style="mediumDashDot">
        <color indexed="64"/>
      </top>
      <bottom style="mediumDashDot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slantDashDot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slantDashDot">
        <color indexed="64"/>
      </left>
      <right/>
      <top style="double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 style="slantDashDot">
        <color indexed="64"/>
      </left>
      <right/>
      <top/>
      <bottom style="double">
        <color indexed="64"/>
      </bottom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Dot">
        <color indexed="64"/>
      </left>
      <right style="mediumDashDot">
        <color indexed="64"/>
      </right>
      <top style="medium">
        <color indexed="64"/>
      </top>
      <bottom style="mediumDashDot">
        <color indexed="64"/>
      </bottom>
      <diagonal/>
    </border>
    <border>
      <left style="slantDashDot">
        <color indexed="64"/>
      </left>
      <right style="slantDashDot">
        <color indexed="64"/>
      </right>
      <top style="mediumDashDot">
        <color indexed="64"/>
      </top>
      <bottom style="slantDashDot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rgb="FFC00000"/>
      </right>
      <top/>
      <bottom/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 style="double">
        <color rgb="FFC00000"/>
      </bottom>
      <diagonal/>
    </border>
    <border>
      <left style="double">
        <color rgb="FFC00000"/>
      </left>
      <right/>
      <top style="double">
        <color rgb="FFC00000"/>
      </top>
      <bottom/>
      <diagonal/>
    </border>
    <border>
      <left/>
      <right/>
      <top style="double">
        <color rgb="FFC00000"/>
      </top>
      <bottom/>
      <diagonal/>
    </border>
    <border>
      <left/>
      <right style="double">
        <color rgb="FFC00000"/>
      </right>
      <top style="double">
        <color rgb="FFC00000"/>
      </top>
      <bottom/>
      <diagonal/>
    </border>
    <border>
      <left style="double">
        <color rgb="FFC00000"/>
      </left>
      <right/>
      <top/>
      <bottom/>
      <diagonal/>
    </border>
    <border>
      <left/>
      <right style="double">
        <color rgb="FFC00000"/>
      </right>
      <top/>
      <bottom/>
      <diagonal/>
    </border>
    <border>
      <left style="double">
        <color rgb="FFC00000"/>
      </left>
      <right/>
      <top/>
      <bottom style="double">
        <color rgb="FFC00000"/>
      </bottom>
      <diagonal/>
    </border>
    <border>
      <left/>
      <right/>
      <top/>
      <bottom style="double">
        <color rgb="FFC00000"/>
      </bottom>
      <diagonal/>
    </border>
    <border>
      <left/>
      <right style="double">
        <color rgb="FFC00000"/>
      </right>
      <top/>
      <bottom style="double">
        <color rgb="FFC00000"/>
      </bottom>
      <diagonal/>
    </border>
    <border>
      <left style="double">
        <color rgb="FFC00000"/>
      </left>
      <right/>
      <top style="double">
        <color rgb="FFC00000"/>
      </top>
      <bottom style="double">
        <color rgb="FFC00000"/>
      </bottom>
      <diagonal/>
    </border>
    <border>
      <left/>
      <right/>
      <top style="double">
        <color rgb="FFC00000"/>
      </top>
      <bottom style="double">
        <color rgb="FFC00000"/>
      </bottom>
      <diagonal/>
    </border>
    <border>
      <left/>
      <right style="double">
        <color rgb="FFC00000"/>
      </right>
      <top style="double">
        <color rgb="FFC00000"/>
      </top>
      <bottom style="double">
        <color rgb="FFC00000"/>
      </bottom>
      <diagonal/>
    </border>
    <border>
      <left style="double">
        <color theme="5" tint="-0.24994659260841701"/>
      </left>
      <right/>
      <top style="double">
        <color theme="5" tint="-0.24994659260841701"/>
      </top>
      <bottom/>
      <diagonal/>
    </border>
    <border>
      <left/>
      <right/>
      <top style="double">
        <color theme="5" tint="-0.24994659260841701"/>
      </top>
      <bottom/>
      <diagonal/>
    </border>
    <border>
      <left/>
      <right style="double">
        <color theme="5" tint="-0.24994659260841701"/>
      </right>
      <top style="double">
        <color theme="5" tint="-0.24994659260841701"/>
      </top>
      <bottom/>
      <diagonal/>
    </border>
    <border>
      <left style="double">
        <color theme="5" tint="-0.24994659260841701"/>
      </left>
      <right/>
      <top/>
      <bottom style="double">
        <color theme="5" tint="-0.24994659260841701"/>
      </bottom>
      <diagonal/>
    </border>
    <border>
      <left/>
      <right/>
      <top/>
      <bottom style="double">
        <color theme="5" tint="-0.24994659260841701"/>
      </bottom>
      <diagonal/>
    </border>
    <border>
      <left/>
      <right style="double">
        <color theme="5" tint="-0.24994659260841701"/>
      </right>
      <top/>
      <bottom style="double">
        <color theme="5" tint="-0.249946592608417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DashDot">
        <color indexed="64"/>
      </right>
      <top style="double">
        <color auto="1"/>
      </top>
      <bottom style="double">
        <color indexed="64"/>
      </bottom>
      <diagonal/>
    </border>
    <border>
      <left style="mediumDashDot">
        <color indexed="64"/>
      </left>
      <right style="mediumDashDot">
        <color indexed="64"/>
      </right>
      <top style="double">
        <color auto="1"/>
      </top>
      <bottom style="double">
        <color indexed="64"/>
      </bottom>
      <diagonal/>
    </border>
    <border>
      <left style="mediumDashDot">
        <color indexed="64"/>
      </left>
      <right style="double">
        <color indexed="64"/>
      </right>
      <top style="double">
        <color auto="1"/>
      </top>
      <bottom style="double">
        <color indexed="64"/>
      </bottom>
      <diagonal/>
    </border>
    <border diagonalUp="1">
      <left style="double">
        <color indexed="64"/>
      </left>
      <right style="double">
        <color indexed="64"/>
      </right>
      <top style="double">
        <color auto="1"/>
      </top>
      <bottom style="double">
        <color indexed="64"/>
      </bottom>
      <diagonal style="double">
        <color indexed="64"/>
      </diagonal>
    </border>
    <border diagonalUp="1">
      <left style="double">
        <color indexed="64"/>
      </left>
      <right style="double">
        <color indexed="64"/>
      </right>
      <top style="double">
        <color indexed="64"/>
      </top>
      <bottom/>
      <diagonal style="double">
        <color indexed="64"/>
      </diagonal>
    </border>
    <border diagonalUp="1">
      <left style="double">
        <color indexed="64"/>
      </left>
      <right style="double">
        <color indexed="64"/>
      </right>
      <top/>
      <bottom style="double">
        <color indexed="64"/>
      </bottom>
      <diagonal style="double">
        <color indexed="64"/>
      </diagonal>
    </border>
    <border diagonalUp="1">
      <left style="double">
        <color indexed="64"/>
      </left>
      <right style="double">
        <color indexed="64"/>
      </right>
      <top/>
      <bottom/>
      <diagonal style="double">
        <color indexed="64"/>
      </diagonal>
    </border>
    <border>
      <left/>
      <right/>
      <top style="thick">
        <color auto="1"/>
      </top>
      <bottom/>
      <diagonal/>
    </border>
    <border>
      <left style="slantDashDot">
        <color indexed="64"/>
      </left>
      <right/>
      <top style="thick">
        <color auto="1"/>
      </top>
      <bottom/>
      <diagonal/>
    </border>
    <border>
      <left/>
      <right style="double">
        <color indexed="64"/>
      </right>
      <top style="thick">
        <color auto="1"/>
      </top>
      <bottom/>
      <diagonal/>
    </border>
    <border>
      <left style="double">
        <color indexed="64"/>
      </left>
      <right/>
      <top style="thick">
        <color auto="1"/>
      </top>
      <bottom/>
      <diagonal/>
    </border>
    <border>
      <left style="thick">
        <color auto="1"/>
      </left>
      <right/>
      <top/>
      <bottom style="double">
        <color indexed="64"/>
      </bottom>
      <diagonal/>
    </border>
    <border>
      <left style="slantDashDot">
        <color indexed="64"/>
      </left>
      <right/>
      <top/>
      <bottom style="thick">
        <color auto="1"/>
      </bottom>
      <diagonal/>
    </border>
    <border>
      <left/>
      <right style="double">
        <color indexed="64"/>
      </right>
      <top/>
      <bottom style="thick">
        <color auto="1"/>
      </bottom>
      <diagonal/>
    </border>
    <border>
      <left style="double">
        <color indexed="64"/>
      </left>
      <right/>
      <top/>
      <bottom style="thick">
        <color auto="1"/>
      </bottom>
      <diagonal/>
    </border>
    <border>
      <left style="double">
        <color rgb="FFC00000"/>
      </left>
      <right style="double">
        <color rgb="FFC00000"/>
      </right>
      <top style="double">
        <color rgb="FFC00000"/>
      </top>
      <bottom/>
      <diagonal/>
    </border>
    <border>
      <left style="double">
        <color rgb="FFC00000"/>
      </left>
      <right style="double">
        <color rgb="FFC00000"/>
      </right>
      <top/>
      <bottom/>
      <diagonal/>
    </border>
    <border>
      <left style="double">
        <color rgb="FFC00000"/>
      </left>
      <right style="double">
        <color rgb="FFC00000"/>
      </right>
      <top/>
      <bottom style="double">
        <color rgb="FFC00000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double">
        <color rgb="FFC00000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 style="thick">
        <color rgb="FF00B050"/>
      </left>
      <right/>
      <top/>
      <bottom/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ck">
        <color rgb="FF00B050"/>
      </left>
      <right style="thick">
        <color rgb="FF00B050"/>
      </right>
      <top/>
      <bottom/>
      <diagonal/>
    </border>
    <border>
      <left style="thick">
        <color rgb="FF00B050"/>
      </left>
      <right style="thick">
        <color rgb="FF00B050"/>
      </right>
      <top/>
      <bottom style="thick">
        <color rgb="FF00B050"/>
      </bottom>
      <diagonal/>
    </border>
    <border>
      <left/>
      <right style="thick">
        <color rgb="FF00B050"/>
      </right>
      <top/>
      <bottom/>
      <diagonal/>
    </border>
    <border>
      <left/>
      <right style="thick">
        <color rgb="FF00B050"/>
      </right>
      <top/>
      <bottom style="thick">
        <color rgb="FF00B050"/>
      </bottom>
      <diagonal/>
    </border>
    <border>
      <left style="double">
        <color rgb="FF002060"/>
      </left>
      <right style="double">
        <color rgb="FF002060"/>
      </right>
      <top style="double">
        <color rgb="FF002060"/>
      </top>
      <bottom style="double">
        <color rgb="FF002060"/>
      </bottom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/>
      <diagonal/>
    </border>
    <border>
      <left/>
      <right style="thick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352">
    <xf numFmtId="0" fontId="0" fillId="0" borderId="0" xfId="0"/>
    <xf numFmtId="0" fontId="0" fillId="0" borderId="5" xfId="0" applyBorder="1"/>
    <xf numFmtId="0" fontId="0" fillId="0" borderId="0" xfId="0" applyBorder="1"/>
    <xf numFmtId="0" fontId="0" fillId="0" borderId="11" xfId="0" applyBorder="1"/>
    <xf numFmtId="0" fontId="2" fillId="0" borderId="7" xfId="0" applyFont="1" applyBorder="1" applyAlignment="1">
      <alignment horizontal="left" vertical="center"/>
    </xf>
    <xf numFmtId="0" fontId="1" fillId="0" borderId="8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0" xfId="0" applyFont="1"/>
    <xf numFmtId="0" fontId="1" fillId="0" borderId="3" xfId="0" applyFont="1" applyBorder="1"/>
    <xf numFmtId="0" fontId="1" fillId="0" borderId="9" xfId="0" applyFont="1" applyBorder="1"/>
    <xf numFmtId="10" fontId="1" fillId="0" borderId="0" xfId="0" applyNumberFormat="1" applyFont="1"/>
    <xf numFmtId="0" fontId="1" fillId="0" borderId="10" xfId="0" applyFont="1" applyBorder="1"/>
    <xf numFmtId="0" fontId="1" fillId="0" borderId="6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 applyBorder="1"/>
    <xf numFmtId="0" fontId="1" fillId="2" borderId="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0" xfId="0" applyFont="1" applyFill="1"/>
    <xf numFmtId="0" fontId="2" fillId="0" borderId="12" xfId="0" applyFont="1" applyBorder="1" applyAlignment="1">
      <alignment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17" fontId="4" fillId="0" borderId="0" xfId="0" applyNumberFormat="1" applyFont="1" applyAlignment="1">
      <alignment horizontal="center"/>
    </xf>
    <xf numFmtId="0" fontId="0" fillId="0" borderId="0" xfId="0" applyAlignment="1" applyProtection="1">
      <alignment horizontal="center" wrapText="1"/>
      <protection locked="0"/>
    </xf>
    <xf numFmtId="20" fontId="0" fillId="0" borderId="0" xfId="0" applyNumberFormat="1" applyAlignment="1" applyProtection="1">
      <alignment horizontal="center"/>
      <protection locked="0"/>
    </xf>
    <xf numFmtId="0" fontId="14" fillId="8" borderId="13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20" fontId="0" fillId="5" borderId="19" xfId="0" applyNumberFormat="1" applyFill="1" applyBorder="1" applyAlignment="1" applyProtection="1">
      <alignment horizontal="center"/>
      <protection locked="0"/>
    </xf>
    <xf numFmtId="20" fontId="0" fillId="2" borderId="33" xfId="0" applyNumberFormat="1" applyFill="1" applyBorder="1" applyAlignment="1" applyProtection="1">
      <alignment horizontal="center"/>
      <protection locked="0"/>
    </xf>
    <xf numFmtId="20" fontId="0" fillId="2" borderId="20" xfId="0" applyNumberFormat="1" applyFill="1" applyBorder="1" applyAlignment="1" applyProtection="1">
      <alignment horizontal="center"/>
      <protection locked="0"/>
    </xf>
    <xf numFmtId="20" fontId="0" fillId="5" borderId="0" xfId="0" applyNumberFormat="1" applyFill="1" applyBorder="1" applyAlignment="1" applyProtection="1">
      <alignment horizontal="center"/>
      <protection locked="0"/>
    </xf>
    <xf numFmtId="20" fontId="0" fillId="2" borderId="34" xfId="0" applyNumberFormat="1" applyFill="1" applyBorder="1" applyAlignment="1" applyProtection="1">
      <alignment horizontal="center"/>
      <protection locked="0"/>
    </xf>
    <xf numFmtId="20" fontId="0" fillId="2" borderId="22" xfId="0" applyNumberFormat="1" applyFill="1" applyBorder="1" applyAlignment="1" applyProtection="1">
      <alignment horizontal="center"/>
      <protection locked="0"/>
    </xf>
    <xf numFmtId="20" fontId="7" fillId="11" borderId="0" xfId="0" applyNumberFormat="1" applyFont="1" applyFill="1" applyBorder="1" applyAlignment="1" applyProtection="1">
      <alignment horizontal="center"/>
      <protection locked="0"/>
    </xf>
    <xf numFmtId="20" fontId="7" fillId="11" borderId="34" xfId="0" applyNumberFormat="1" applyFont="1" applyFill="1" applyBorder="1" applyAlignment="1" applyProtection="1">
      <alignment horizontal="center"/>
      <protection locked="0"/>
    </xf>
    <xf numFmtId="20" fontId="7" fillId="11" borderId="22" xfId="0" applyNumberFormat="1" applyFont="1" applyFill="1" applyBorder="1" applyAlignment="1" applyProtection="1">
      <alignment horizontal="center"/>
      <protection locked="0"/>
    </xf>
    <xf numFmtId="20" fontId="0" fillId="3" borderId="18" xfId="0" applyNumberFormat="1" applyFill="1" applyBorder="1" applyAlignment="1" applyProtection="1">
      <alignment horizontal="center" wrapText="1"/>
    </xf>
    <xf numFmtId="20" fontId="1" fillId="3" borderId="19" xfId="0" applyNumberFormat="1" applyFont="1" applyFill="1" applyBorder="1" applyAlignment="1" applyProtection="1">
      <alignment horizontal="center" wrapText="1"/>
    </xf>
    <xf numFmtId="20" fontId="0" fillId="3" borderId="19" xfId="0" applyNumberFormat="1" applyFill="1" applyBorder="1" applyAlignment="1" applyProtection="1">
      <alignment horizontal="center"/>
    </xf>
    <xf numFmtId="20" fontId="1" fillId="3" borderId="27" xfId="0" applyNumberFormat="1" applyFont="1" applyFill="1" applyBorder="1" applyAlignment="1" applyProtection="1">
      <alignment horizontal="center" wrapText="1"/>
    </xf>
    <xf numFmtId="20" fontId="0" fillId="3" borderId="21" xfId="0" applyNumberFormat="1" applyFill="1" applyBorder="1" applyAlignment="1" applyProtection="1">
      <alignment horizontal="center"/>
    </xf>
    <xf numFmtId="20" fontId="1" fillId="3" borderId="0" xfId="0" applyNumberFormat="1" applyFont="1" applyFill="1" applyBorder="1" applyAlignment="1" applyProtection="1">
      <alignment horizontal="center"/>
    </xf>
    <xf numFmtId="20" fontId="0" fillId="3" borderId="0" xfId="0" applyNumberFormat="1" applyFill="1" applyBorder="1" applyAlignment="1" applyProtection="1">
      <alignment horizontal="center"/>
    </xf>
    <xf numFmtId="20" fontId="1" fillId="3" borderId="28" xfId="0" applyNumberFormat="1" applyFont="1" applyFill="1" applyBorder="1" applyAlignment="1" applyProtection="1">
      <alignment horizontal="center"/>
    </xf>
    <xf numFmtId="20" fontId="0" fillId="0" borderId="27" xfId="0" applyNumberFormat="1" applyFont="1" applyBorder="1" applyAlignment="1" applyProtection="1">
      <alignment horizontal="center" wrapText="1"/>
    </xf>
    <xf numFmtId="20" fontId="10" fillId="8" borderId="27" xfId="0" applyNumberFormat="1" applyFont="1" applyFill="1" applyBorder="1" applyAlignment="1" applyProtection="1">
      <alignment horizontal="center" wrapText="1"/>
    </xf>
    <xf numFmtId="0" fontId="0" fillId="0" borderId="28" xfId="0" applyFont="1" applyBorder="1" applyAlignment="1" applyProtection="1">
      <alignment horizontal="center"/>
    </xf>
    <xf numFmtId="20" fontId="10" fillId="8" borderId="28" xfId="0" applyNumberFormat="1" applyFont="1" applyFill="1" applyBorder="1" applyAlignment="1" applyProtection="1">
      <alignment horizontal="center"/>
    </xf>
    <xf numFmtId="0" fontId="0" fillId="11" borderId="28" xfId="0" applyFont="1" applyFill="1" applyBorder="1" applyAlignment="1" applyProtection="1">
      <alignment horizontal="center"/>
    </xf>
    <xf numFmtId="20" fontId="8" fillId="11" borderId="28" xfId="0" applyNumberFormat="1" applyFont="1" applyFill="1" applyBorder="1" applyAlignment="1" applyProtection="1">
      <alignment horizontal="center"/>
    </xf>
    <xf numFmtId="20" fontId="1" fillId="8" borderId="28" xfId="0" applyNumberFormat="1" applyFont="1" applyFill="1" applyBorder="1" applyAlignment="1" applyProtection="1">
      <alignment horizontal="center"/>
    </xf>
    <xf numFmtId="20" fontId="7" fillId="11" borderId="21" xfId="0" applyNumberFormat="1" applyFont="1" applyFill="1" applyBorder="1" applyAlignment="1" applyProtection="1">
      <alignment horizontal="center"/>
    </xf>
    <xf numFmtId="20" fontId="8" fillId="11" borderId="0" xfId="0" applyNumberFormat="1" applyFont="1" applyFill="1" applyBorder="1" applyAlignment="1" applyProtection="1">
      <alignment horizontal="center"/>
    </xf>
    <xf numFmtId="20" fontId="1" fillId="3" borderId="20" xfId="0" applyNumberFormat="1" applyFont="1" applyFill="1" applyBorder="1" applyAlignment="1" applyProtection="1">
      <alignment horizontal="center" wrapText="1"/>
    </xf>
    <xf numFmtId="20" fontId="1" fillId="3" borderId="22" xfId="0" applyNumberFormat="1" applyFont="1" applyFill="1" applyBorder="1" applyAlignment="1" applyProtection="1">
      <alignment horizontal="center"/>
    </xf>
    <xf numFmtId="0" fontId="0" fillId="11" borderId="29" xfId="0" applyFont="1" applyFill="1" applyBorder="1" applyAlignment="1" applyProtection="1">
      <alignment horizontal="center"/>
    </xf>
    <xf numFmtId="20" fontId="0" fillId="5" borderId="24" xfId="0" applyNumberFormat="1" applyFill="1" applyBorder="1" applyAlignment="1" applyProtection="1">
      <alignment horizontal="center"/>
      <protection locked="0"/>
    </xf>
    <xf numFmtId="20" fontId="0" fillId="2" borderId="35" xfId="0" applyNumberFormat="1" applyFill="1" applyBorder="1" applyAlignment="1" applyProtection="1">
      <alignment horizontal="center"/>
      <protection locked="0"/>
    </xf>
    <xf numFmtId="20" fontId="0" fillId="2" borderId="25" xfId="0" applyNumberFormat="1" applyFill="1" applyBorder="1" applyAlignment="1" applyProtection="1">
      <alignment horizontal="center"/>
      <protection locked="0"/>
    </xf>
    <xf numFmtId="20" fontId="0" fillId="3" borderId="23" xfId="0" applyNumberFormat="1" applyFill="1" applyBorder="1" applyAlignment="1" applyProtection="1">
      <alignment horizontal="center"/>
    </xf>
    <xf numFmtId="20" fontId="1" fillId="3" borderId="24" xfId="0" applyNumberFormat="1" applyFont="1" applyFill="1" applyBorder="1" applyAlignment="1" applyProtection="1">
      <alignment horizontal="center"/>
    </xf>
    <xf numFmtId="20" fontId="0" fillId="3" borderId="24" xfId="0" applyNumberFormat="1" applyFill="1" applyBorder="1" applyAlignment="1" applyProtection="1">
      <alignment horizontal="center"/>
    </xf>
    <xf numFmtId="20" fontId="1" fillId="3" borderId="29" xfId="0" applyNumberFormat="1" applyFont="1" applyFill="1" applyBorder="1" applyAlignment="1" applyProtection="1">
      <alignment horizontal="center"/>
    </xf>
    <xf numFmtId="20" fontId="1" fillId="3" borderId="25" xfId="0" applyNumberFormat="1" applyFont="1" applyFill="1" applyBorder="1" applyAlignment="1" applyProtection="1">
      <alignment horizontal="center"/>
    </xf>
    <xf numFmtId="0" fontId="0" fillId="0" borderId="29" xfId="0" applyFont="1" applyBorder="1" applyAlignment="1" applyProtection="1">
      <alignment horizontal="center"/>
    </xf>
    <xf numFmtId="20" fontId="10" fillId="8" borderId="29" xfId="0" applyNumberFormat="1" applyFont="1" applyFill="1" applyBorder="1" applyAlignment="1" applyProtection="1">
      <alignment horizontal="center"/>
    </xf>
    <xf numFmtId="0" fontId="0" fillId="0" borderId="0" xfId="0" applyBorder="1" applyProtection="1">
      <protection locked="0"/>
    </xf>
    <xf numFmtId="0" fontId="1" fillId="0" borderId="0" xfId="0" applyFont="1" applyProtection="1">
      <protection locked="0"/>
    </xf>
    <xf numFmtId="20" fontId="7" fillId="11" borderId="19" xfId="0" applyNumberFormat="1" applyFont="1" applyFill="1" applyBorder="1" applyAlignment="1" applyProtection="1">
      <alignment horizontal="center"/>
      <protection locked="0"/>
    </xf>
    <xf numFmtId="20" fontId="7" fillId="11" borderId="33" xfId="0" applyNumberFormat="1" applyFont="1" applyFill="1" applyBorder="1" applyAlignment="1" applyProtection="1">
      <alignment horizontal="center"/>
      <protection locked="0"/>
    </xf>
    <xf numFmtId="20" fontId="7" fillId="11" borderId="20" xfId="0" applyNumberFormat="1" applyFont="1" applyFill="1" applyBorder="1" applyAlignment="1" applyProtection="1">
      <alignment horizontal="center"/>
      <protection locked="0"/>
    </xf>
    <xf numFmtId="20" fontId="7" fillId="11" borderId="18" xfId="0" applyNumberFormat="1" applyFont="1" applyFill="1" applyBorder="1" applyAlignment="1" applyProtection="1">
      <alignment horizontal="center"/>
    </xf>
    <xf numFmtId="20" fontId="8" fillId="11" borderId="19" xfId="0" applyNumberFormat="1" applyFont="1" applyFill="1" applyBorder="1" applyAlignment="1" applyProtection="1">
      <alignment horizontal="center"/>
    </xf>
    <xf numFmtId="20" fontId="8" fillId="11" borderId="27" xfId="0" applyNumberFormat="1" applyFont="1" applyFill="1" applyBorder="1" applyAlignment="1" applyProtection="1">
      <alignment horizontal="center"/>
    </xf>
    <xf numFmtId="0" fontId="0" fillId="11" borderId="27" xfId="0" applyFont="1" applyFill="1" applyBorder="1" applyAlignment="1" applyProtection="1">
      <alignment horizontal="center"/>
    </xf>
    <xf numFmtId="164" fontId="0" fillId="0" borderId="0" xfId="0" applyNumberFormat="1" applyProtection="1">
      <protection locked="0"/>
    </xf>
    <xf numFmtId="0" fontId="8" fillId="4" borderId="0" xfId="0" applyFont="1" applyFill="1" applyProtection="1">
      <protection locked="0"/>
    </xf>
    <xf numFmtId="0" fontId="8" fillId="0" borderId="0" xfId="0" applyFont="1" applyProtection="1">
      <protection locked="0"/>
    </xf>
    <xf numFmtId="20" fontId="0" fillId="0" borderId="0" xfId="0" applyNumberForma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41" xfId="0" applyBorder="1" applyProtection="1">
      <protection locked="0"/>
    </xf>
    <xf numFmtId="0" fontId="0" fillId="0" borderId="47" xfId="0" applyBorder="1" applyProtection="1">
      <protection locked="0"/>
    </xf>
    <xf numFmtId="0" fontId="28" fillId="0" borderId="0" xfId="0" applyFont="1" applyBorder="1" applyProtection="1">
      <protection locked="0"/>
    </xf>
    <xf numFmtId="0" fontId="28" fillId="0" borderId="47" xfId="0" applyFont="1" applyBorder="1" applyProtection="1">
      <protection locked="0"/>
    </xf>
    <xf numFmtId="0" fontId="8" fillId="3" borderId="0" xfId="0" applyNumberFormat="1" applyFont="1" applyFill="1" applyBorder="1" applyAlignment="1" applyProtection="1">
      <alignment horizontal="center"/>
      <protection locked="0"/>
    </xf>
    <xf numFmtId="0" fontId="8" fillId="11" borderId="0" xfId="0" applyNumberFormat="1" applyFont="1" applyFill="1" applyBorder="1" applyAlignment="1" applyProtection="1">
      <alignment horizontal="center"/>
      <protection locked="0"/>
    </xf>
    <xf numFmtId="0" fontId="8" fillId="3" borderId="24" xfId="0" applyNumberFormat="1" applyFont="1" applyFill="1" applyBorder="1" applyAlignment="1" applyProtection="1">
      <alignment horizontal="center"/>
      <protection locked="0"/>
    </xf>
    <xf numFmtId="0" fontId="8" fillId="3" borderId="19" xfId="0" applyNumberFormat="1" applyFont="1" applyFill="1" applyBorder="1" applyAlignment="1" applyProtection="1">
      <alignment horizontal="center"/>
      <protection locked="0"/>
    </xf>
    <xf numFmtId="0" fontId="26" fillId="3" borderId="21" xfId="0" applyNumberFormat="1" applyFont="1" applyFill="1" applyBorder="1" applyAlignment="1" applyProtection="1">
      <alignment horizontal="center"/>
      <protection locked="0"/>
    </xf>
    <xf numFmtId="0" fontId="26" fillId="3" borderId="23" xfId="0" applyNumberFormat="1" applyFont="1" applyFill="1" applyBorder="1" applyAlignment="1" applyProtection="1">
      <alignment horizontal="center"/>
      <protection locked="0"/>
    </xf>
    <xf numFmtId="0" fontId="26" fillId="11" borderId="21" xfId="0" applyNumberFormat="1" applyFont="1" applyFill="1" applyBorder="1" applyAlignment="1" applyProtection="1">
      <alignment horizontal="center"/>
      <protection locked="0"/>
    </xf>
    <xf numFmtId="0" fontId="26" fillId="3" borderId="18" xfId="0" applyNumberFormat="1" applyFont="1" applyFill="1" applyBorder="1" applyAlignment="1" applyProtection="1">
      <alignment horizontal="center"/>
      <protection locked="0"/>
    </xf>
    <xf numFmtId="0" fontId="0" fillId="0" borderId="46" xfId="0" applyBorder="1" applyProtection="1">
      <protection locked="0"/>
    </xf>
    <xf numFmtId="20" fontId="7" fillId="16" borderId="0" xfId="0" applyNumberFormat="1" applyFont="1" applyFill="1" applyBorder="1" applyAlignment="1" applyProtection="1">
      <alignment horizontal="center"/>
      <protection locked="0"/>
    </xf>
    <xf numFmtId="20" fontId="7" fillId="16" borderId="34" xfId="0" applyNumberFormat="1" applyFont="1" applyFill="1" applyBorder="1" applyAlignment="1" applyProtection="1">
      <alignment horizontal="center"/>
      <protection locked="0"/>
    </xf>
    <xf numFmtId="20" fontId="7" fillId="16" borderId="22" xfId="0" applyNumberFormat="1" applyFont="1" applyFill="1" applyBorder="1" applyAlignment="1" applyProtection="1">
      <alignment horizontal="center"/>
      <protection locked="0"/>
    </xf>
    <xf numFmtId="20" fontId="7" fillId="16" borderId="21" xfId="0" applyNumberFormat="1" applyFont="1" applyFill="1" applyBorder="1" applyAlignment="1" applyProtection="1">
      <alignment horizontal="center"/>
    </xf>
    <xf numFmtId="20" fontId="8" fillId="16" borderId="0" xfId="0" applyNumberFormat="1" applyFont="1" applyFill="1" applyBorder="1" applyAlignment="1" applyProtection="1">
      <alignment horizontal="center"/>
    </xf>
    <xf numFmtId="20" fontId="7" fillId="16" borderId="0" xfId="0" applyNumberFormat="1" applyFont="1" applyFill="1" applyBorder="1" applyAlignment="1" applyProtection="1">
      <alignment horizontal="center"/>
    </xf>
    <xf numFmtId="20" fontId="8" fillId="16" borderId="28" xfId="0" applyNumberFormat="1" applyFont="1" applyFill="1" applyBorder="1" applyAlignment="1" applyProtection="1">
      <alignment horizontal="center"/>
    </xf>
    <xf numFmtId="0" fontId="26" fillId="16" borderId="21" xfId="0" applyNumberFormat="1" applyFont="1" applyFill="1" applyBorder="1" applyAlignment="1" applyProtection="1">
      <alignment horizontal="center"/>
      <protection locked="0"/>
    </xf>
    <xf numFmtId="0" fontId="8" fillId="16" borderId="0" xfId="0" applyNumberFormat="1" applyFont="1" applyFill="1" applyBorder="1" applyAlignment="1" applyProtection="1">
      <alignment horizontal="center"/>
      <protection locked="0"/>
    </xf>
    <xf numFmtId="0" fontId="26" fillId="16" borderId="23" xfId="0" applyNumberFormat="1" applyFont="1" applyFill="1" applyBorder="1" applyAlignment="1" applyProtection="1">
      <alignment horizontal="center"/>
      <protection locked="0"/>
    </xf>
    <xf numFmtId="0" fontId="8" fillId="16" borderId="24" xfId="0" applyNumberFormat="1" applyFont="1" applyFill="1" applyBorder="1" applyAlignment="1" applyProtection="1">
      <alignment horizontal="center"/>
      <protection locked="0"/>
    </xf>
    <xf numFmtId="20" fontId="7" fillId="16" borderId="24" xfId="0" applyNumberFormat="1" applyFont="1" applyFill="1" applyBorder="1" applyAlignment="1" applyProtection="1">
      <alignment horizontal="center"/>
      <protection locked="0"/>
    </xf>
    <xf numFmtId="20" fontId="7" fillId="16" borderId="35" xfId="0" applyNumberFormat="1" applyFont="1" applyFill="1" applyBorder="1" applyAlignment="1" applyProtection="1">
      <alignment horizontal="center"/>
      <protection locked="0"/>
    </xf>
    <xf numFmtId="20" fontId="7" fillId="16" borderId="25" xfId="0" applyNumberFormat="1" applyFont="1" applyFill="1" applyBorder="1" applyAlignment="1" applyProtection="1">
      <alignment horizontal="center"/>
      <protection locked="0"/>
    </xf>
    <xf numFmtId="20" fontId="7" fillId="16" borderId="23" xfId="0" applyNumberFormat="1" applyFont="1" applyFill="1" applyBorder="1" applyAlignment="1" applyProtection="1">
      <alignment horizontal="center"/>
    </xf>
    <xf numFmtId="20" fontId="8" fillId="16" borderId="24" xfId="0" applyNumberFormat="1" applyFont="1" applyFill="1" applyBorder="1" applyAlignment="1" applyProtection="1">
      <alignment horizontal="center"/>
    </xf>
    <xf numFmtId="20" fontId="7" fillId="16" borderId="24" xfId="0" applyNumberFormat="1" applyFont="1" applyFill="1" applyBorder="1" applyAlignment="1" applyProtection="1">
      <alignment horizontal="center"/>
    </xf>
    <xf numFmtId="20" fontId="8" fillId="16" borderId="29" xfId="0" applyNumberFormat="1" applyFont="1" applyFill="1" applyBorder="1" applyAlignment="1" applyProtection="1">
      <alignment horizontal="center"/>
    </xf>
    <xf numFmtId="0" fontId="23" fillId="0" borderId="0" xfId="0" applyFont="1" applyAlignment="1" applyProtection="1">
      <alignment horizontal="center"/>
      <protection locked="0"/>
    </xf>
    <xf numFmtId="20" fontId="8" fillId="11" borderId="40" xfId="0" applyNumberFormat="1" applyFont="1" applyFill="1" applyBorder="1" applyAlignment="1" applyProtection="1">
      <alignment horizontal="center"/>
    </xf>
    <xf numFmtId="0" fontId="30" fillId="3" borderId="28" xfId="0" applyNumberFormat="1" applyFont="1" applyFill="1" applyBorder="1" applyAlignment="1" applyProtection="1">
      <alignment horizontal="center"/>
      <protection locked="0"/>
    </xf>
    <xf numFmtId="0" fontId="30" fillId="3" borderId="29" xfId="0" applyNumberFormat="1" applyFont="1" applyFill="1" applyBorder="1" applyAlignment="1" applyProtection="1">
      <alignment horizontal="center"/>
      <protection locked="0"/>
    </xf>
    <xf numFmtId="0" fontId="30" fillId="11" borderId="28" xfId="0" applyNumberFormat="1" applyFont="1" applyFill="1" applyBorder="1" applyAlignment="1" applyProtection="1">
      <alignment horizontal="center"/>
      <protection locked="0"/>
    </xf>
    <xf numFmtId="0" fontId="30" fillId="16" borderId="28" xfId="0" applyNumberFormat="1" applyFont="1" applyFill="1" applyBorder="1" applyAlignment="1" applyProtection="1">
      <alignment horizontal="center"/>
      <protection locked="0"/>
    </xf>
    <xf numFmtId="0" fontId="30" fillId="3" borderId="27" xfId="0" applyNumberFormat="1" applyFont="1" applyFill="1" applyBorder="1" applyAlignment="1" applyProtection="1">
      <alignment horizontal="center"/>
      <protection locked="0"/>
    </xf>
    <xf numFmtId="0" fontId="30" fillId="16" borderId="29" xfId="0" applyNumberFormat="1" applyFont="1" applyFill="1" applyBorder="1" applyAlignment="1" applyProtection="1">
      <alignment horizontal="center"/>
      <protection locked="0"/>
    </xf>
    <xf numFmtId="0" fontId="29" fillId="3" borderId="0" xfId="0" applyNumberFormat="1" applyFont="1" applyFill="1" applyBorder="1" applyAlignment="1" applyProtection="1">
      <alignment horizontal="center"/>
      <protection locked="0"/>
    </xf>
    <xf numFmtId="0" fontId="29" fillId="3" borderId="24" xfId="0" applyNumberFormat="1" applyFont="1" applyFill="1" applyBorder="1" applyAlignment="1" applyProtection="1">
      <alignment horizontal="center"/>
      <protection locked="0"/>
    </xf>
    <xf numFmtId="0" fontId="29" fillId="11" borderId="0" xfId="0" applyNumberFormat="1" applyFont="1" applyFill="1" applyBorder="1" applyAlignment="1" applyProtection="1">
      <alignment horizontal="center"/>
      <protection locked="0"/>
    </xf>
    <xf numFmtId="0" fontId="29" fillId="16" borderId="0" xfId="0" applyNumberFormat="1" applyFont="1" applyFill="1" applyBorder="1" applyAlignment="1" applyProtection="1">
      <alignment horizontal="center"/>
      <protection locked="0"/>
    </xf>
    <xf numFmtId="0" fontId="29" fillId="3" borderId="19" xfId="0" applyNumberFormat="1" applyFont="1" applyFill="1" applyBorder="1" applyAlignment="1" applyProtection="1">
      <alignment horizontal="center"/>
      <protection locked="0"/>
    </xf>
    <xf numFmtId="0" fontId="29" fillId="16" borderId="24" xfId="0" applyNumberFormat="1" applyFont="1" applyFill="1" applyBorder="1" applyAlignment="1" applyProtection="1">
      <alignment horizontal="center"/>
      <protection locked="0"/>
    </xf>
    <xf numFmtId="164" fontId="1" fillId="17" borderId="26" xfId="0" applyNumberFormat="1" applyFont="1" applyFill="1" applyBorder="1" applyAlignment="1" applyProtection="1">
      <alignment horizontal="center" vertical="center"/>
      <protection locked="0"/>
    </xf>
    <xf numFmtId="20" fontId="8" fillId="17" borderId="26" xfId="0" applyNumberFormat="1" applyFont="1" applyFill="1" applyBorder="1" applyAlignment="1" applyProtection="1">
      <alignment horizontal="center" vertical="center" wrapText="1"/>
      <protection locked="0"/>
    </xf>
    <xf numFmtId="0" fontId="8" fillId="17" borderId="26" xfId="0" applyFont="1" applyFill="1" applyBorder="1" applyAlignment="1" applyProtection="1">
      <alignment horizontal="center" vertical="center" wrapText="1"/>
      <protection locked="0"/>
    </xf>
    <xf numFmtId="20" fontId="8" fillId="17" borderId="26" xfId="0" applyNumberFormat="1" applyFont="1" applyFill="1" applyBorder="1" applyAlignment="1" applyProtection="1">
      <alignment horizontal="center" vertical="center"/>
      <protection locked="0"/>
    </xf>
    <xf numFmtId="20" fontId="15" fillId="17" borderId="26" xfId="0" applyNumberFormat="1" applyFont="1" applyFill="1" applyBorder="1" applyAlignment="1" applyProtection="1">
      <alignment horizontal="center" vertical="center"/>
      <protection locked="0"/>
    </xf>
    <xf numFmtId="0" fontId="29" fillId="3" borderId="0" xfId="0" applyNumberFormat="1" applyFont="1" applyFill="1" applyBorder="1" applyAlignment="1" applyProtection="1">
      <alignment horizontal="center" wrapText="1"/>
      <protection locked="0"/>
    </xf>
    <xf numFmtId="0" fontId="0" fillId="12" borderId="61" xfId="0" applyFill="1" applyBorder="1" applyProtection="1">
      <protection locked="0"/>
    </xf>
    <xf numFmtId="0" fontId="0" fillId="12" borderId="62" xfId="0" applyFill="1" applyBorder="1" applyProtection="1">
      <protection locked="0"/>
    </xf>
    <xf numFmtId="0" fontId="9" fillId="18" borderId="40" xfId="0" applyFont="1" applyFill="1" applyBorder="1" applyAlignment="1" applyProtection="1">
      <alignment horizontal="center" vertical="center"/>
      <protection locked="0"/>
    </xf>
    <xf numFmtId="20" fontId="9" fillId="18" borderId="63" xfId="0" applyNumberFormat="1" applyFont="1" applyFill="1" applyBorder="1" applyAlignment="1" applyProtection="1">
      <alignment horizontal="center" vertical="center"/>
      <protection locked="0"/>
    </xf>
    <xf numFmtId="0" fontId="9" fillId="18" borderId="64" xfId="0" applyFont="1" applyFill="1" applyBorder="1" applyAlignment="1" applyProtection="1">
      <alignment horizontal="center" vertical="center"/>
      <protection locked="0"/>
    </xf>
    <xf numFmtId="0" fontId="13" fillId="18" borderId="64" xfId="0" applyFont="1" applyFill="1" applyBorder="1" applyAlignment="1" applyProtection="1">
      <alignment horizontal="center" vertical="center" wrapText="1"/>
      <protection locked="0"/>
    </xf>
    <xf numFmtId="0" fontId="13" fillId="18" borderId="64" xfId="0" applyFont="1" applyFill="1" applyBorder="1" applyAlignment="1" applyProtection="1">
      <alignment horizontal="center" vertical="center"/>
      <protection locked="0"/>
    </xf>
    <xf numFmtId="0" fontId="5" fillId="18" borderId="64" xfId="0" applyFont="1" applyFill="1" applyBorder="1" applyAlignment="1" applyProtection="1">
      <alignment horizontal="center" vertical="center" wrapText="1"/>
      <protection locked="0"/>
    </xf>
    <xf numFmtId="0" fontId="21" fillId="18" borderId="64" xfId="0" applyFont="1" applyFill="1" applyBorder="1" applyAlignment="1" applyProtection="1">
      <alignment horizontal="center" vertical="center" wrapText="1"/>
      <protection locked="0"/>
    </xf>
    <xf numFmtId="0" fontId="17" fillId="18" borderId="64" xfId="0" applyFont="1" applyFill="1" applyBorder="1" applyAlignment="1" applyProtection="1">
      <alignment horizontal="center" vertical="center"/>
      <protection locked="0"/>
    </xf>
    <xf numFmtId="0" fontId="17" fillId="18" borderId="64" xfId="0" applyFont="1" applyFill="1" applyBorder="1" applyAlignment="1" applyProtection="1">
      <alignment horizontal="center" vertical="center" wrapText="1"/>
      <protection locked="0"/>
    </xf>
    <xf numFmtId="0" fontId="18" fillId="18" borderId="64" xfId="0" applyFont="1" applyFill="1" applyBorder="1" applyAlignment="1" applyProtection="1">
      <alignment horizontal="center" vertical="center" wrapText="1"/>
      <protection locked="0"/>
    </xf>
    <xf numFmtId="0" fontId="17" fillId="18" borderId="65" xfId="0" applyFont="1" applyFill="1" applyBorder="1" applyAlignment="1" applyProtection="1">
      <alignment horizontal="center" vertical="center" wrapText="1"/>
      <protection locked="0"/>
    </xf>
    <xf numFmtId="14" fontId="5" fillId="16" borderId="29" xfId="0" applyNumberFormat="1" applyFont="1" applyFill="1" applyBorder="1" applyAlignment="1" applyProtection="1">
      <alignment horizontal="center"/>
      <protection locked="0"/>
    </xf>
    <xf numFmtId="14" fontId="6" fillId="10" borderId="28" xfId="0" applyNumberFormat="1" applyFont="1" applyFill="1" applyBorder="1" applyAlignment="1" applyProtection="1">
      <alignment horizontal="center"/>
      <protection locked="0"/>
    </xf>
    <xf numFmtId="14" fontId="6" fillId="15" borderId="28" xfId="0" applyNumberFormat="1" applyFont="1" applyFill="1" applyBorder="1" applyAlignment="1" applyProtection="1">
      <alignment horizontal="center"/>
      <protection locked="0"/>
    </xf>
    <xf numFmtId="14" fontId="5" fillId="11" borderId="27" xfId="0" applyNumberFormat="1" applyFont="1" applyFill="1" applyBorder="1" applyAlignment="1" applyProtection="1">
      <alignment horizontal="center"/>
      <protection locked="0"/>
    </xf>
    <xf numFmtId="20" fontId="8" fillId="16" borderId="66" xfId="0" applyNumberFormat="1" applyFont="1" applyFill="1" applyBorder="1" applyAlignment="1" applyProtection="1">
      <alignment horizontal="center"/>
      <protection locked="0"/>
    </xf>
    <xf numFmtId="20" fontId="8" fillId="11" borderId="67" xfId="0" applyNumberFormat="1" applyFont="1" applyFill="1" applyBorder="1" applyAlignment="1" applyProtection="1">
      <alignment horizontal="center"/>
      <protection locked="0"/>
    </xf>
    <xf numFmtId="20" fontId="8" fillId="16" borderId="68" xfId="0" applyNumberFormat="1" applyFont="1" applyFill="1" applyBorder="1" applyAlignment="1" applyProtection="1">
      <alignment horizontal="center"/>
      <protection locked="0"/>
    </xf>
    <xf numFmtId="0" fontId="13" fillId="18" borderId="17" xfId="0" applyFont="1" applyFill="1" applyBorder="1" applyAlignment="1" applyProtection="1">
      <alignment horizontal="center" vertical="center" wrapText="1"/>
      <protection locked="0"/>
    </xf>
    <xf numFmtId="0" fontId="13" fillId="18" borderId="17" xfId="0" applyFont="1" applyFill="1" applyBorder="1" applyAlignment="1" applyProtection="1">
      <alignment horizontal="center" vertical="center"/>
      <protection locked="0"/>
    </xf>
    <xf numFmtId="0" fontId="5" fillId="18" borderId="17" xfId="0" applyFont="1" applyFill="1" applyBorder="1" applyAlignment="1" applyProtection="1">
      <alignment horizontal="center" vertical="center" wrapText="1"/>
      <protection locked="0"/>
    </xf>
    <xf numFmtId="0" fontId="21" fillId="18" borderId="17" xfId="0" applyFont="1" applyFill="1" applyBorder="1" applyAlignment="1" applyProtection="1">
      <alignment horizontal="center" vertical="center" wrapText="1"/>
      <protection locked="0"/>
    </xf>
    <xf numFmtId="0" fontId="17" fillId="18" borderId="17" xfId="0" applyFont="1" applyFill="1" applyBorder="1" applyAlignment="1" applyProtection="1">
      <alignment horizontal="center" vertical="center"/>
      <protection locked="0"/>
    </xf>
    <xf numFmtId="0" fontId="17" fillId="18" borderId="17" xfId="0" applyFont="1" applyFill="1" applyBorder="1" applyAlignment="1" applyProtection="1">
      <alignment horizontal="center" vertical="center" wrapText="1"/>
      <protection locked="0"/>
    </xf>
    <xf numFmtId="0" fontId="18" fillId="18" borderId="17" xfId="0" applyFont="1" applyFill="1" applyBorder="1" applyAlignment="1" applyProtection="1">
      <alignment horizontal="center" vertical="center" wrapText="1"/>
      <protection locked="0"/>
    </xf>
    <xf numFmtId="0" fontId="17" fillId="18" borderId="38" xfId="0" applyFont="1" applyFill="1" applyBorder="1" applyAlignment="1" applyProtection="1">
      <alignment horizontal="center" vertical="center" wrapText="1"/>
      <protection locked="0"/>
    </xf>
    <xf numFmtId="164" fontId="19" fillId="19" borderId="39" xfId="0" applyNumberFormat="1" applyFont="1" applyFill="1" applyBorder="1" applyAlignment="1" applyProtection="1">
      <alignment horizontal="center" vertical="center"/>
    </xf>
    <xf numFmtId="164" fontId="19" fillId="0" borderId="39" xfId="0" applyNumberFormat="1" applyFont="1" applyFill="1" applyBorder="1" applyAlignment="1" applyProtection="1">
      <alignment horizontal="center" vertical="center"/>
      <protection locked="0"/>
    </xf>
    <xf numFmtId="0" fontId="19" fillId="16" borderId="39" xfId="0" applyNumberFormat="1" applyFont="1" applyFill="1" applyBorder="1" applyAlignment="1" applyProtection="1">
      <alignment horizontal="center" vertical="center"/>
    </xf>
    <xf numFmtId="20" fontId="1" fillId="5" borderId="8" xfId="0" applyNumberFormat="1" applyFont="1" applyFill="1" applyBorder="1" applyAlignment="1" applyProtection="1">
      <alignment horizontal="center" vertical="center"/>
      <protection locked="0"/>
    </xf>
    <xf numFmtId="20" fontId="1" fillId="5" borderId="70" xfId="0" applyNumberFormat="1" applyFont="1" applyFill="1" applyBorder="1" applyAlignment="1" applyProtection="1">
      <alignment horizontal="center" vertical="center"/>
      <protection locked="0"/>
    </xf>
    <xf numFmtId="20" fontId="1" fillId="2" borderId="71" xfId="0" applyNumberFormat="1" applyFont="1" applyFill="1" applyBorder="1" applyAlignment="1" applyProtection="1">
      <alignment horizontal="center" vertical="center"/>
      <protection locked="0"/>
    </xf>
    <xf numFmtId="20" fontId="1" fillId="2" borderId="72" xfId="0" applyNumberFormat="1" applyFont="1" applyFill="1" applyBorder="1" applyAlignment="1" applyProtection="1">
      <alignment horizontal="center" vertical="center"/>
      <protection locked="0"/>
    </xf>
    <xf numFmtId="20" fontId="1" fillId="5" borderId="9" xfId="0" applyNumberFormat="1" applyFont="1" applyFill="1" applyBorder="1" applyAlignment="1" applyProtection="1">
      <alignment horizontal="center" vertical="center"/>
      <protection locked="0"/>
    </xf>
    <xf numFmtId="20" fontId="1" fillId="5" borderId="0" xfId="0" applyNumberFormat="1" applyFont="1" applyFill="1" applyBorder="1" applyAlignment="1" applyProtection="1">
      <alignment horizontal="center" vertical="center"/>
      <protection locked="0"/>
    </xf>
    <xf numFmtId="20" fontId="1" fillId="2" borderId="34" xfId="0" applyNumberFormat="1" applyFont="1" applyFill="1" applyBorder="1" applyAlignment="1" applyProtection="1">
      <alignment horizontal="center" vertical="center"/>
      <protection locked="0"/>
    </xf>
    <xf numFmtId="20" fontId="1" fillId="2" borderId="22" xfId="0" applyNumberFormat="1" applyFont="1" applyFill="1" applyBorder="1" applyAlignment="1" applyProtection="1">
      <alignment horizontal="center" vertical="center"/>
      <protection locked="0"/>
    </xf>
    <xf numFmtId="20" fontId="1" fillId="5" borderId="74" xfId="0" applyNumberFormat="1" applyFont="1" applyFill="1" applyBorder="1" applyAlignment="1" applyProtection="1">
      <alignment horizontal="center" vertical="center"/>
      <protection locked="0"/>
    </xf>
    <xf numFmtId="20" fontId="1" fillId="5" borderId="24" xfId="0" applyNumberFormat="1" applyFont="1" applyFill="1" applyBorder="1" applyAlignment="1" applyProtection="1">
      <alignment horizontal="center" vertical="center"/>
      <protection locked="0"/>
    </xf>
    <xf numFmtId="20" fontId="1" fillId="2" borderId="35" xfId="0" applyNumberFormat="1" applyFont="1" applyFill="1" applyBorder="1" applyAlignment="1" applyProtection="1">
      <alignment horizontal="center" vertical="center"/>
      <protection locked="0"/>
    </xf>
    <xf numFmtId="20" fontId="1" fillId="2" borderId="25" xfId="0" applyNumberFormat="1" applyFont="1" applyFill="1" applyBorder="1" applyAlignment="1" applyProtection="1">
      <alignment horizontal="center" vertical="center"/>
      <protection locked="0"/>
    </xf>
    <xf numFmtId="20" fontId="8" fillId="11" borderId="9" xfId="0" applyNumberFormat="1" applyFont="1" applyFill="1" applyBorder="1" applyAlignment="1" applyProtection="1">
      <alignment horizontal="center" vertical="center"/>
      <protection locked="0"/>
    </xf>
    <xf numFmtId="20" fontId="8" fillId="11" borderId="0" xfId="0" applyNumberFormat="1" applyFont="1" applyFill="1" applyBorder="1" applyAlignment="1" applyProtection="1">
      <alignment horizontal="center" vertical="center"/>
      <protection locked="0"/>
    </xf>
    <xf numFmtId="20" fontId="8" fillId="11" borderId="34" xfId="0" applyNumberFormat="1" applyFont="1" applyFill="1" applyBorder="1" applyAlignment="1" applyProtection="1">
      <alignment horizontal="center" vertical="center"/>
      <protection locked="0"/>
    </xf>
    <xf numFmtId="20" fontId="8" fillId="11" borderId="22" xfId="0" applyNumberFormat="1" applyFont="1" applyFill="1" applyBorder="1" applyAlignment="1" applyProtection="1">
      <alignment horizontal="center" vertical="center"/>
      <protection locked="0"/>
    </xf>
    <xf numFmtId="20" fontId="8" fillId="16" borderId="10" xfId="0" applyNumberFormat="1" applyFont="1" applyFill="1" applyBorder="1" applyAlignment="1" applyProtection="1">
      <alignment horizontal="center" vertical="center"/>
      <protection locked="0"/>
    </xf>
    <xf numFmtId="20" fontId="8" fillId="16" borderId="5" xfId="0" applyNumberFormat="1" applyFont="1" applyFill="1" applyBorder="1" applyAlignment="1" applyProtection="1">
      <alignment horizontal="center" vertical="center"/>
      <protection locked="0"/>
    </xf>
    <xf numFmtId="20" fontId="8" fillId="16" borderId="75" xfId="0" applyNumberFormat="1" applyFont="1" applyFill="1" applyBorder="1" applyAlignment="1" applyProtection="1">
      <alignment horizontal="center" vertical="center"/>
      <protection locked="0"/>
    </xf>
    <xf numFmtId="20" fontId="8" fillId="16" borderId="76" xfId="0" applyNumberFormat="1" applyFont="1" applyFill="1" applyBorder="1" applyAlignment="1" applyProtection="1">
      <alignment horizontal="center" vertical="center"/>
      <protection locked="0"/>
    </xf>
    <xf numFmtId="20" fontId="1" fillId="3" borderId="24" xfId="0" applyNumberFormat="1" applyFont="1" applyFill="1" applyBorder="1" applyAlignment="1" applyProtection="1">
      <alignment horizontal="center"/>
      <protection locked="0"/>
    </xf>
    <xf numFmtId="20" fontId="16" fillId="14" borderId="0" xfId="0" applyNumberFormat="1" applyFont="1" applyFill="1" applyBorder="1" applyAlignment="1" applyProtection="1">
      <alignment horizontal="center"/>
      <protection locked="0"/>
    </xf>
    <xf numFmtId="20" fontId="11" fillId="0" borderId="0" xfId="0" applyNumberFormat="1" applyFont="1" applyBorder="1" applyAlignment="1" applyProtection="1">
      <alignment horizontal="center"/>
      <protection locked="0"/>
    </xf>
    <xf numFmtId="20" fontId="32" fillId="14" borderId="39" xfId="0" applyNumberFormat="1" applyFont="1" applyFill="1" applyBorder="1" applyAlignment="1" applyProtection="1">
      <alignment horizontal="center" vertical="center"/>
      <protection locked="0"/>
    </xf>
    <xf numFmtId="20" fontId="28" fillId="0" borderId="39" xfId="0" applyNumberFormat="1" applyFont="1" applyBorder="1" applyAlignment="1" applyProtection="1">
      <alignment horizontal="center" vertical="center"/>
      <protection locked="0"/>
    </xf>
    <xf numFmtId="20" fontId="16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Border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20" fontId="16" fillId="13" borderId="27" xfId="0" applyNumberFormat="1" applyFont="1" applyFill="1" applyBorder="1" applyAlignment="1" applyProtection="1">
      <alignment horizontal="center"/>
    </xf>
    <xf numFmtId="20" fontId="11" fillId="0" borderId="27" xfId="0" applyNumberFormat="1" applyFont="1" applyBorder="1" applyAlignment="1" applyProtection="1">
      <alignment horizontal="center"/>
    </xf>
    <xf numFmtId="20" fontId="16" fillId="13" borderId="28" xfId="0" applyNumberFormat="1" applyFont="1" applyFill="1" applyBorder="1" applyAlignment="1" applyProtection="1">
      <alignment horizontal="center"/>
    </xf>
    <xf numFmtId="20" fontId="16" fillId="13" borderId="29" xfId="0" applyNumberFormat="1" applyFont="1" applyFill="1" applyBorder="1" applyAlignment="1" applyProtection="1">
      <alignment horizontal="center"/>
    </xf>
    <xf numFmtId="20" fontId="11" fillId="0" borderId="40" xfId="0" applyNumberFormat="1" applyFont="1" applyBorder="1" applyAlignment="1" applyProtection="1">
      <alignment horizontal="center"/>
    </xf>
    <xf numFmtId="164" fontId="27" fillId="20" borderId="42" xfId="0" applyNumberFormat="1" applyFont="1" applyFill="1" applyBorder="1" applyAlignment="1" applyProtection="1">
      <alignment horizontal="center"/>
    </xf>
    <xf numFmtId="165" fontId="19" fillId="4" borderId="78" xfId="0" applyNumberFormat="1" applyFont="1" applyFill="1" applyBorder="1" applyAlignment="1" applyProtection="1">
      <alignment horizontal="center"/>
    </xf>
    <xf numFmtId="165" fontId="19" fillId="4" borderId="79" xfId="0" applyNumberFormat="1" applyFont="1" applyFill="1" applyBorder="1" applyAlignment="1" applyProtection="1">
      <alignment horizontal="center"/>
    </xf>
    <xf numFmtId="165" fontId="19" fillId="4" borderId="80" xfId="0" applyNumberFormat="1" applyFont="1" applyFill="1" applyBorder="1" applyAlignment="1" applyProtection="1">
      <alignment horizontal="center"/>
    </xf>
    <xf numFmtId="0" fontId="8" fillId="4" borderId="42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 applyProtection="1">
      <alignment horizontal="center"/>
      <protection locked="0"/>
    </xf>
    <xf numFmtId="0" fontId="8" fillId="22" borderId="42" xfId="0" applyFont="1" applyFill="1" applyBorder="1" applyAlignment="1" applyProtection="1">
      <alignment horizontal="center"/>
      <protection locked="0"/>
    </xf>
    <xf numFmtId="165" fontId="19" fillId="22" borderId="44" xfId="0" applyNumberFormat="1" applyFont="1" applyFill="1" applyBorder="1" applyAlignment="1" applyProtection="1">
      <alignment horizontal="center"/>
      <protection locked="0"/>
    </xf>
    <xf numFmtId="165" fontId="19" fillId="22" borderId="0" xfId="0" applyNumberFormat="1" applyFont="1" applyFill="1" applyBorder="1" applyAlignment="1" applyProtection="1">
      <alignment horizontal="center"/>
      <protection locked="0"/>
    </xf>
    <xf numFmtId="165" fontId="19" fillId="22" borderId="49" xfId="0" applyNumberFormat="1" applyFont="1" applyFill="1" applyBorder="1" applyAlignment="1" applyProtection="1">
      <alignment horizontal="center"/>
      <protection locked="0"/>
    </xf>
    <xf numFmtId="0" fontId="22" fillId="22" borderId="42" xfId="0" applyFont="1" applyFill="1" applyBorder="1" applyAlignment="1" applyProtection="1">
      <alignment horizontal="center"/>
      <protection locked="0"/>
    </xf>
    <xf numFmtId="0" fontId="19" fillId="23" borderId="78" xfId="0" applyNumberFormat="1" applyFont="1" applyFill="1" applyBorder="1" applyAlignment="1" applyProtection="1">
      <alignment horizontal="center"/>
    </xf>
    <xf numFmtId="0" fontId="19" fillId="23" borderId="79" xfId="0" applyNumberFormat="1" applyFont="1" applyFill="1" applyBorder="1" applyAlignment="1" applyProtection="1">
      <alignment horizontal="center"/>
    </xf>
    <xf numFmtId="0" fontId="19" fillId="23" borderId="80" xfId="0" applyNumberFormat="1" applyFont="1" applyFill="1" applyBorder="1" applyAlignment="1" applyProtection="1">
      <alignment horizontal="center"/>
    </xf>
    <xf numFmtId="0" fontId="22" fillId="23" borderId="42" xfId="0" applyFont="1" applyFill="1" applyBorder="1" applyAlignment="1" applyProtection="1">
      <alignment horizontal="center"/>
      <protection locked="0"/>
    </xf>
    <xf numFmtId="0" fontId="0" fillId="9" borderId="52" xfId="0" applyFill="1" applyBorder="1" applyProtection="1">
      <protection locked="0"/>
    </xf>
    <xf numFmtId="0" fontId="12" fillId="20" borderId="81" xfId="0" applyNumberFormat="1" applyFont="1" applyFill="1" applyBorder="1" applyAlignment="1" applyProtection="1">
      <alignment horizontal="center"/>
      <protection locked="0"/>
    </xf>
    <xf numFmtId="0" fontId="6" fillId="2" borderId="88" xfId="0" applyFont="1" applyFill="1" applyBorder="1" applyAlignment="1">
      <alignment horizontal="center" vertical="center"/>
    </xf>
    <xf numFmtId="0" fontId="0" fillId="0" borderId="0" xfId="0" applyFill="1" applyProtection="1">
      <protection locked="0"/>
    </xf>
    <xf numFmtId="0" fontId="0" fillId="0" borderId="0" xfId="0" applyFill="1" applyBorder="1"/>
    <xf numFmtId="0" fontId="2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horizontal="center" vertical="center"/>
    </xf>
    <xf numFmtId="164" fontId="17" fillId="2" borderId="86" xfId="0" applyNumberFormat="1" applyFont="1" applyFill="1" applyBorder="1" applyAlignment="1">
      <alignment horizontal="center" vertical="center"/>
    </xf>
    <xf numFmtId="0" fontId="17" fillId="2" borderId="86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165" fontId="17" fillId="2" borderId="86" xfId="0" applyNumberFormat="1" applyFont="1" applyFill="1" applyBorder="1" applyAlignment="1">
      <alignment horizontal="center" vertical="center"/>
    </xf>
    <xf numFmtId="0" fontId="34" fillId="26" borderId="82" xfId="0" applyFont="1" applyFill="1" applyBorder="1" applyAlignment="1">
      <alignment horizontal="center" vertical="center"/>
    </xf>
    <xf numFmtId="0" fontId="21" fillId="26" borderId="86" xfId="0" applyFont="1" applyFill="1" applyBorder="1" applyAlignment="1">
      <alignment horizontal="center" vertical="center"/>
    </xf>
    <xf numFmtId="0" fontId="21" fillId="26" borderId="0" xfId="0" applyFont="1" applyFill="1" applyBorder="1" applyAlignment="1">
      <alignment horizontal="center" vertical="center"/>
    </xf>
    <xf numFmtId="165" fontId="17" fillId="26" borderId="86" xfId="0" applyNumberFormat="1" applyFont="1" applyFill="1" applyBorder="1" applyAlignment="1">
      <alignment horizontal="center" vertical="center"/>
    </xf>
    <xf numFmtId="0" fontId="6" fillId="26" borderId="88" xfId="0" applyFont="1" applyFill="1" applyBorder="1" applyAlignment="1">
      <alignment horizontal="center" vertical="center"/>
    </xf>
    <xf numFmtId="0" fontId="17" fillId="26" borderId="86" xfId="0" applyFont="1" applyFill="1" applyBorder="1" applyAlignment="1">
      <alignment horizontal="center" vertical="center"/>
    </xf>
    <xf numFmtId="0" fontId="17" fillId="26" borderId="0" xfId="0" applyFont="1" applyFill="1" applyBorder="1" applyAlignment="1">
      <alignment horizontal="center" vertical="center"/>
    </xf>
    <xf numFmtId="10" fontId="21" fillId="26" borderId="0" xfId="0" applyNumberFormat="1" applyFont="1" applyFill="1" applyBorder="1" applyAlignment="1">
      <alignment horizontal="center" vertical="center"/>
    </xf>
    <xf numFmtId="0" fontId="6" fillId="26" borderId="0" xfId="0" applyFont="1" applyFill="1" applyBorder="1" applyAlignment="1">
      <alignment horizontal="center" vertical="center"/>
    </xf>
    <xf numFmtId="0" fontId="17" fillId="26" borderId="87" xfId="0" applyFont="1" applyFill="1" applyBorder="1" applyAlignment="1">
      <alignment horizontal="center" vertical="center"/>
    </xf>
    <xf numFmtId="0" fontId="6" fillId="26" borderId="85" xfId="0" applyFont="1" applyFill="1" applyBorder="1" applyAlignment="1">
      <alignment horizontal="center" vertical="center"/>
    </xf>
    <xf numFmtId="165" fontId="17" fillId="24" borderId="91" xfId="0" applyNumberFormat="1" applyFont="1" applyFill="1" applyBorder="1" applyAlignment="1">
      <alignment horizontal="center"/>
    </xf>
    <xf numFmtId="0" fontId="6" fillId="4" borderId="92" xfId="0" applyFont="1" applyFill="1" applyBorder="1" applyAlignment="1">
      <alignment horizontal="center"/>
    </xf>
    <xf numFmtId="0" fontId="6" fillId="4" borderId="87" xfId="0" applyFont="1" applyFill="1" applyBorder="1" applyAlignment="1">
      <alignment horizontal="center"/>
    </xf>
    <xf numFmtId="165" fontId="5" fillId="26" borderId="88" xfId="0" applyNumberFormat="1" applyFont="1" applyFill="1" applyBorder="1" applyAlignment="1">
      <alignment horizontal="center" vertical="center"/>
    </xf>
    <xf numFmtId="165" fontId="5" fillId="26" borderId="89" xfId="0" applyNumberFormat="1" applyFont="1" applyFill="1" applyBorder="1" applyAlignment="1">
      <alignment horizontal="center" vertical="center"/>
    </xf>
    <xf numFmtId="164" fontId="27" fillId="21" borderId="52" xfId="0" applyNumberFormat="1" applyFont="1" applyFill="1" applyBorder="1" applyAlignment="1" applyProtection="1">
      <alignment horizontal="center"/>
      <protection locked="0"/>
    </xf>
    <xf numFmtId="0" fontId="1" fillId="26" borderId="82" xfId="0" applyFont="1" applyFill="1" applyBorder="1" applyAlignment="1">
      <alignment horizontal="center"/>
    </xf>
    <xf numFmtId="165" fontId="35" fillId="25" borderId="90" xfId="0" applyNumberFormat="1" applyFont="1" applyFill="1" applyBorder="1" applyAlignment="1">
      <alignment horizontal="center"/>
    </xf>
    <xf numFmtId="0" fontId="35" fillId="25" borderId="90" xfId="0" applyFont="1" applyFill="1" applyBorder="1" applyAlignment="1" applyProtection="1">
      <alignment horizontal="center"/>
      <protection locked="0"/>
    </xf>
    <xf numFmtId="0" fontId="22" fillId="15" borderId="8" xfId="0" applyFont="1" applyFill="1" applyBorder="1" applyAlignment="1" applyProtection="1">
      <alignment horizontal="center" vertical="center" wrapText="1"/>
      <protection locked="0"/>
    </xf>
    <xf numFmtId="0" fontId="22" fillId="15" borderId="70" xfId="0" applyFont="1" applyFill="1" applyBorder="1" applyAlignment="1" applyProtection="1">
      <alignment horizontal="center" vertical="center" wrapText="1"/>
      <protection locked="0"/>
    </xf>
    <xf numFmtId="0" fontId="22" fillId="15" borderId="93" xfId="0" applyFont="1" applyFill="1" applyBorder="1" applyAlignment="1" applyProtection="1">
      <alignment horizontal="center" vertical="center" wrapText="1"/>
      <protection locked="0"/>
    </xf>
    <xf numFmtId="0" fontId="22" fillId="15" borderId="9" xfId="0" applyFont="1" applyFill="1" applyBorder="1" applyAlignment="1" applyProtection="1">
      <alignment horizontal="center" vertical="center" wrapText="1"/>
      <protection locked="0"/>
    </xf>
    <xf numFmtId="0" fontId="22" fillId="15" borderId="0" xfId="0" applyFont="1" applyFill="1" applyBorder="1" applyAlignment="1" applyProtection="1">
      <alignment horizontal="center" vertical="center" wrapText="1"/>
      <protection locked="0"/>
    </xf>
    <xf numFmtId="0" fontId="22" fillId="15" borderId="1" xfId="0" applyFont="1" applyFill="1" applyBorder="1" applyAlignment="1" applyProtection="1">
      <alignment horizontal="center" vertical="center" wrapText="1"/>
      <protection locked="0"/>
    </xf>
    <xf numFmtId="0" fontId="22" fillId="15" borderId="10" xfId="0" applyFont="1" applyFill="1" applyBorder="1" applyAlignment="1" applyProtection="1">
      <alignment horizontal="center" vertical="center" wrapText="1"/>
      <protection locked="0"/>
    </xf>
    <xf numFmtId="0" fontId="22" fillId="15" borderId="5" xfId="0" applyFont="1" applyFill="1" applyBorder="1" applyAlignment="1" applyProtection="1">
      <alignment horizontal="center" vertical="center" wrapText="1"/>
      <protection locked="0"/>
    </xf>
    <xf numFmtId="0" fontId="22" fillId="15" borderId="6" xfId="0" applyFont="1" applyFill="1" applyBorder="1" applyAlignment="1" applyProtection="1">
      <alignment horizontal="center" vertical="center" wrapText="1"/>
      <protection locked="0"/>
    </xf>
    <xf numFmtId="165" fontId="24" fillId="4" borderId="51" xfId="0" applyNumberFormat="1" applyFont="1" applyFill="1" applyBorder="1" applyAlignment="1" applyProtection="1">
      <alignment horizontal="center"/>
    </xf>
    <xf numFmtId="165" fontId="24" fillId="4" borderId="53" xfId="0" applyNumberFormat="1" applyFont="1" applyFill="1" applyBorder="1" applyAlignment="1" applyProtection="1">
      <alignment horizontal="center"/>
    </xf>
    <xf numFmtId="0" fontId="25" fillId="9" borderId="54" xfId="0" applyFont="1" applyFill="1" applyBorder="1" applyAlignment="1" applyProtection="1">
      <alignment horizontal="center" vertical="center"/>
      <protection locked="0"/>
    </xf>
    <xf numFmtId="0" fontId="25" fillId="9" borderId="55" xfId="0" applyFont="1" applyFill="1" applyBorder="1" applyAlignment="1" applyProtection="1">
      <alignment horizontal="center" vertical="center"/>
      <protection locked="0"/>
    </xf>
    <xf numFmtId="0" fontId="25" fillId="9" borderId="56" xfId="0" applyFont="1" applyFill="1" applyBorder="1" applyAlignment="1" applyProtection="1">
      <alignment horizontal="center" vertical="center"/>
      <protection locked="0"/>
    </xf>
    <xf numFmtId="0" fontId="25" fillId="9" borderId="57" xfId="0" applyFont="1" applyFill="1" applyBorder="1" applyAlignment="1" applyProtection="1">
      <alignment horizontal="center" vertical="center"/>
      <protection locked="0"/>
    </xf>
    <xf numFmtId="0" fontId="25" fillId="9" borderId="58" xfId="0" applyFont="1" applyFill="1" applyBorder="1" applyAlignment="1" applyProtection="1">
      <alignment horizontal="center" vertical="center"/>
      <protection locked="0"/>
    </xf>
    <xf numFmtId="0" fontId="25" fillId="9" borderId="59" xfId="0" applyFont="1" applyFill="1" applyBorder="1" applyAlignment="1" applyProtection="1">
      <alignment horizontal="center" vertical="center"/>
      <protection locked="0"/>
    </xf>
    <xf numFmtId="165" fontId="31" fillId="4" borderId="54" xfId="0" applyNumberFormat="1" applyFont="1" applyFill="1" applyBorder="1" applyAlignment="1" applyProtection="1">
      <alignment horizontal="center" vertical="center"/>
    </xf>
    <xf numFmtId="0" fontId="31" fillId="4" borderId="56" xfId="0" applyFont="1" applyFill="1" applyBorder="1" applyAlignment="1" applyProtection="1">
      <alignment horizontal="center" vertical="center"/>
    </xf>
    <xf numFmtId="0" fontId="31" fillId="4" borderId="57" xfId="0" applyFont="1" applyFill="1" applyBorder="1" applyAlignment="1" applyProtection="1">
      <alignment horizontal="center" vertical="center"/>
    </xf>
    <xf numFmtId="0" fontId="31" fillId="4" borderId="59" xfId="0" applyFont="1" applyFill="1" applyBorder="1" applyAlignment="1" applyProtection="1">
      <alignment horizontal="center" vertical="center"/>
    </xf>
    <xf numFmtId="0" fontId="23" fillId="15" borderId="21" xfId="0" applyFont="1" applyFill="1" applyBorder="1" applyAlignment="1" applyProtection="1">
      <alignment horizontal="center" vertical="center"/>
      <protection locked="0"/>
    </xf>
    <xf numFmtId="0" fontId="23" fillId="15" borderId="0" xfId="0" applyFont="1" applyFill="1" applyBorder="1" applyAlignment="1" applyProtection="1">
      <alignment horizontal="center" vertical="center"/>
      <protection locked="0"/>
    </xf>
    <xf numFmtId="0" fontId="23" fillId="15" borderId="77" xfId="0" applyFont="1" applyFill="1" applyBorder="1" applyAlignment="1" applyProtection="1">
      <alignment horizontal="center" vertical="center"/>
      <protection locked="0"/>
    </xf>
    <xf numFmtId="0" fontId="23" fillId="15" borderId="5" xfId="0" applyFont="1" applyFill="1" applyBorder="1" applyAlignment="1" applyProtection="1">
      <alignment horizontal="center" vertical="center"/>
      <protection locked="0"/>
    </xf>
    <xf numFmtId="0" fontId="34" fillId="26" borderId="83" xfId="0" applyFont="1" applyFill="1" applyBorder="1" applyAlignment="1">
      <alignment horizontal="left" vertical="center"/>
    </xf>
    <xf numFmtId="0" fontId="34" fillId="26" borderId="0" xfId="0" applyFont="1" applyFill="1" applyBorder="1" applyAlignment="1">
      <alignment horizontal="left" vertical="center"/>
    </xf>
    <xf numFmtId="0" fontId="34" fillId="2" borderId="83" xfId="0" applyFont="1" applyFill="1" applyBorder="1" applyAlignment="1">
      <alignment horizontal="left" vertical="center"/>
    </xf>
    <xf numFmtId="0" fontId="34" fillId="2" borderId="0" xfId="0" applyFont="1" applyFill="1" applyBorder="1" applyAlignment="1">
      <alignment horizontal="left" vertical="center"/>
    </xf>
    <xf numFmtId="0" fontId="1" fillId="7" borderId="14" xfId="0" applyFont="1" applyFill="1" applyBorder="1" applyAlignment="1" applyProtection="1">
      <alignment horizontal="center"/>
      <protection locked="0"/>
    </xf>
    <xf numFmtId="0" fontId="1" fillId="7" borderId="15" xfId="0" applyFont="1" applyFill="1" applyBorder="1" applyAlignment="1" applyProtection="1">
      <alignment horizontal="center"/>
      <protection locked="0"/>
    </xf>
    <xf numFmtId="0" fontId="1" fillId="7" borderId="16" xfId="0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5" fillId="9" borderId="51" xfId="0" applyFont="1" applyFill="1" applyBorder="1" applyAlignment="1" applyProtection="1">
      <alignment horizontal="center" vertical="center"/>
      <protection locked="0"/>
    </xf>
    <xf numFmtId="0" fontId="25" fillId="9" borderId="52" xfId="0" applyFont="1" applyFill="1" applyBorder="1" applyAlignment="1" applyProtection="1">
      <alignment horizontal="center" vertical="center"/>
      <protection locked="0"/>
    </xf>
    <xf numFmtId="165" fontId="25" fillId="4" borderId="51" xfId="0" applyNumberFormat="1" applyFont="1" applyFill="1" applyBorder="1" applyAlignment="1" applyProtection="1">
      <alignment horizontal="center" vertical="center"/>
    </xf>
    <xf numFmtId="165" fontId="25" fillId="4" borderId="53" xfId="0" applyNumberFormat="1" applyFont="1" applyFill="1" applyBorder="1" applyAlignment="1" applyProtection="1">
      <alignment horizontal="center" vertical="center"/>
    </xf>
    <xf numFmtId="0" fontId="19" fillId="0" borderId="46" xfId="0" applyFont="1" applyBorder="1" applyAlignment="1" applyProtection="1">
      <alignment horizontal="left"/>
      <protection locked="0"/>
    </xf>
    <xf numFmtId="0" fontId="19" fillId="0" borderId="0" xfId="0" applyFont="1" applyBorder="1" applyAlignment="1" applyProtection="1">
      <alignment horizontal="left"/>
      <protection locked="0"/>
    </xf>
    <xf numFmtId="0" fontId="19" fillId="0" borderId="47" xfId="0" applyFont="1" applyBorder="1" applyAlignment="1" applyProtection="1">
      <alignment horizontal="left"/>
      <protection locked="0"/>
    </xf>
    <xf numFmtId="0" fontId="19" fillId="0" borderId="43" xfId="0" applyFont="1" applyBorder="1" applyAlignment="1" applyProtection="1">
      <alignment horizontal="left"/>
      <protection locked="0"/>
    </xf>
    <xf numFmtId="0" fontId="19" fillId="0" borderId="44" xfId="0" applyFont="1" applyBorder="1" applyAlignment="1" applyProtection="1">
      <alignment horizontal="left"/>
      <protection locked="0"/>
    </xf>
    <xf numFmtId="0" fontId="19" fillId="0" borderId="45" xfId="0" applyFont="1" applyBorder="1" applyAlignment="1" applyProtection="1">
      <alignment horizontal="left"/>
      <protection locked="0"/>
    </xf>
    <xf numFmtId="0" fontId="19" fillId="0" borderId="48" xfId="0" applyFont="1" applyBorder="1" applyAlignment="1" applyProtection="1">
      <alignment horizontal="left"/>
      <protection locked="0"/>
    </xf>
    <xf numFmtId="0" fontId="19" fillId="0" borderId="49" xfId="0" applyFont="1" applyBorder="1" applyAlignment="1" applyProtection="1">
      <alignment horizontal="left"/>
      <protection locked="0"/>
    </xf>
    <xf numFmtId="0" fontId="19" fillId="0" borderId="50" xfId="0" applyFont="1" applyBorder="1" applyAlignment="1" applyProtection="1">
      <alignment horizontal="left"/>
      <protection locked="0"/>
    </xf>
    <xf numFmtId="0" fontId="8" fillId="23" borderId="42" xfId="0" applyFont="1" applyFill="1" applyBorder="1" applyAlignment="1" applyProtection="1">
      <alignment horizontal="center"/>
      <protection locked="0"/>
    </xf>
    <xf numFmtId="0" fontId="22" fillId="0" borderId="42" xfId="0" applyFont="1" applyBorder="1" applyAlignment="1" applyProtection="1">
      <alignment horizontal="center"/>
      <protection locked="0"/>
    </xf>
    <xf numFmtId="0" fontId="24" fillId="9" borderId="51" xfId="0" applyFont="1" applyFill="1" applyBorder="1" applyAlignment="1" applyProtection="1">
      <alignment horizontal="center"/>
      <protection locked="0"/>
    </xf>
    <xf numFmtId="0" fontId="24" fillId="9" borderId="52" xfId="0" applyFont="1" applyFill="1" applyBorder="1" applyAlignment="1" applyProtection="1">
      <alignment horizontal="center"/>
      <protection locked="0"/>
    </xf>
    <xf numFmtId="0" fontId="19" fillId="0" borderId="48" xfId="0" applyFont="1" applyBorder="1" applyAlignment="1" applyProtection="1">
      <alignment horizontal="center"/>
      <protection locked="0"/>
    </xf>
    <xf numFmtId="0" fontId="19" fillId="0" borderId="49" xfId="0" applyFont="1" applyBorder="1" applyAlignment="1" applyProtection="1">
      <alignment horizontal="center"/>
      <protection locked="0"/>
    </xf>
    <xf numFmtId="0" fontId="19" fillId="0" borderId="50" xfId="0" applyFont="1" applyBorder="1" applyAlignment="1" applyProtection="1">
      <alignment horizontal="center"/>
      <protection locked="0"/>
    </xf>
    <xf numFmtId="164" fontId="27" fillId="21" borderId="52" xfId="0" applyNumberFormat="1" applyFont="1" applyFill="1" applyBorder="1" applyAlignment="1" applyProtection="1">
      <alignment horizontal="center"/>
      <protection locked="0"/>
    </xf>
    <xf numFmtId="0" fontId="5" fillId="20" borderId="19" xfId="0" applyFont="1" applyFill="1" applyBorder="1" applyAlignment="1" applyProtection="1">
      <alignment horizontal="center"/>
      <protection locked="0"/>
    </xf>
    <xf numFmtId="0" fontId="19" fillId="7" borderId="60" xfId="0" applyFont="1" applyFill="1" applyBorder="1" applyAlignment="1" applyProtection="1">
      <alignment horizontal="center"/>
      <protection locked="0"/>
    </xf>
    <xf numFmtId="0" fontId="19" fillId="7" borderId="61" xfId="0" applyFont="1" applyFill="1" applyBorder="1" applyAlignment="1" applyProtection="1">
      <alignment horizontal="center"/>
      <protection locked="0"/>
    </xf>
    <xf numFmtId="0" fontId="19" fillId="7" borderId="62" xfId="0" applyFont="1" applyFill="1" applyBorder="1" applyAlignment="1" applyProtection="1">
      <alignment horizontal="center"/>
      <protection locked="0"/>
    </xf>
    <xf numFmtId="0" fontId="11" fillId="6" borderId="30" xfId="0" applyFont="1" applyFill="1" applyBorder="1" applyAlignment="1" applyProtection="1">
      <alignment horizontal="left" vertical="top" wrapText="1"/>
      <protection locked="0"/>
    </xf>
    <xf numFmtId="0" fontId="11" fillId="6" borderId="31" xfId="0" applyFont="1" applyFill="1" applyBorder="1" applyAlignment="1" applyProtection="1">
      <alignment horizontal="left" vertical="top" wrapText="1"/>
      <protection locked="0"/>
    </xf>
    <xf numFmtId="0" fontId="11" fillId="6" borderId="32" xfId="0" applyFont="1" applyFill="1" applyBorder="1" applyAlignment="1" applyProtection="1">
      <alignment horizontal="left" vertical="top" wrapText="1"/>
      <protection locked="0"/>
    </xf>
    <xf numFmtId="0" fontId="11" fillId="6" borderId="36" xfId="0" applyFont="1" applyFill="1" applyBorder="1" applyAlignment="1" applyProtection="1">
      <alignment horizontal="left" vertical="top"/>
      <protection locked="0"/>
    </xf>
    <xf numFmtId="0" fontId="11" fillId="6" borderId="0" xfId="0" applyFont="1" applyFill="1" applyBorder="1" applyAlignment="1" applyProtection="1">
      <alignment horizontal="left" vertical="top"/>
      <protection locked="0"/>
    </xf>
    <xf numFmtId="0" fontId="11" fillId="6" borderId="37" xfId="0" applyFont="1" applyFill="1" applyBorder="1" applyAlignment="1" applyProtection="1">
      <alignment horizontal="left" vertical="top"/>
      <protection locked="0"/>
    </xf>
    <xf numFmtId="0" fontId="19" fillId="12" borderId="60" xfId="0" applyFont="1" applyFill="1" applyBorder="1" applyAlignment="1" applyProtection="1">
      <alignment horizontal="center"/>
      <protection locked="0"/>
    </xf>
    <xf numFmtId="0" fontId="19" fillId="12" borderId="61" xfId="0" applyFont="1" applyFill="1" applyBorder="1" applyAlignment="1" applyProtection="1">
      <protection locked="0"/>
    </xf>
    <xf numFmtId="20" fontId="1" fillId="6" borderId="67" xfId="0" applyNumberFormat="1" applyFont="1" applyFill="1" applyBorder="1" applyAlignment="1" applyProtection="1">
      <alignment horizontal="center" wrapText="1"/>
      <protection locked="0"/>
    </xf>
    <xf numFmtId="20" fontId="1" fillId="6" borderId="69" xfId="0" applyNumberFormat="1" applyFont="1" applyFill="1" applyBorder="1" applyAlignment="1" applyProtection="1">
      <alignment horizontal="center" wrapText="1"/>
      <protection locked="0"/>
    </xf>
    <xf numFmtId="20" fontId="1" fillId="6" borderId="68" xfId="0" applyNumberFormat="1" applyFont="1" applyFill="1" applyBorder="1" applyAlignment="1" applyProtection="1">
      <alignment horizontal="center" wrapText="1"/>
      <protection locked="0"/>
    </xf>
    <xf numFmtId="0" fontId="24" fillId="15" borderId="7" xfId="0" applyFont="1" applyFill="1" applyBorder="1" applyAlignment="1" applyProtection="1">
      <alignment horizontal="center" vertical="center"/>
      <protection locked="0"/>
    </xf>
    <xf numFmtId="0" fontId="24" fillId="15" borderId="11" xfId="0" applyFont="1" applyFill="1" applyBorder="1" applyAlignment="1" applyProtection="1">
      <alignment horizontal="center" vertical="center"/>
      <protection locked="0"/>
    </xf>
    <xf numFmtId="0" fontId="24" fillId="15" borderId="12" xfId="0" applyFont="1" applyFill="1" applyBorder="1" applyAlignment="1" applyProtection="1">
      <alignment horizontal="center" vertical="center"/>
      <protection locked="0"/>
    </xf>
    <xf numFmtId="0" fontId="23" fillId="15" borderId="73" xfId="0" applyFont="1" applyFill="1" applyBorder="1" applyAlignment="1" applyProtection="1">
      <alignment horizontal="center" vertical="center"/>
      <protection locked="0"/>
    </xf>
    <xf numFmtId="0" fontId="23" fillId="15" borderId="70" xfId="0" applyFont="1" applyFill="1" applyBorder="1" applyAlignment="1" applyProtection="1">
      <alignment horizontal="center" vertical="center"/>
      <protection locked="0"/>
    </xf>
    <xf numFmtId="0" fontId="23" fillId="15" borderId="23" xfId="0" applyFont="1" applyFill="1" applyBorder="1" applyAlignment="1" applyProtection="1">
      <alignment horizontal="center" vertical="center"/>
      <protection locked="0"/>
    </xf>
    <xf numFmtId="0" fontId="23" fillId="15" borderId="24" xfId="0" applyFont="1" applyFill="1" applyBorder="1" applyAlignment="1" applyProtection="1">
      <alignment horizontal="center" vertical="center"/>
      <protection locked="0"/>
    </xf>
    <xf numFmtId="164" fontId="19" fillId="23" borderId="43" xfId="0" applyNumberFormat="1" applyFont="1" applyFill="1" applyBorder="1" applyAlignment="1" applyProtection="1">
      <alignment horizontal="center"/>
    </xf>
    <xf numFmtId="164" fontId="19" fillId="23" borderId="45" xfId="0" applyNumberFormat="1" applyFont="1" applyFill="1" applyBorder="1" applyAlignment="1" applyProtection="1">
      <alignment horizontal="center"/>
    </xf>
    <xf numFmtId="164" fontId="19" fillId="23" borderId="46" xfId="0" applyNumberFormat="1" applyFont="1" applyFill="1" applyBorder="1" applyAlignment="1" applyProtection="1">
      <alignment horizontal="center"/>
    </xf>
    <xf numFmtId="164" fontId="19" fillId="23" borderId="47" xfId="0" applyNumberFormat="1" applyFont="1" applyFill="1" applyBorder="1" applyAlignment="1" applyProtection="1">
      <alignment horizontal="center"/>
    </xf>
    <xf numFmtId="164" fontId="19" fillId="23" borderId="48" xfId="0" applyNumberFormat="1" applyFont="1" applyFill="1" applyBorder="1" applyAlignment="1" applyProtection="1">
      <alignment horizontal="center"/>
    </xf>
    <xf numFmtId="164" fontId="19" fillId="23" borderId="50" xfId="0" applyNumberFormat="1" applyFont="1" applyFill="1" applyBorder="1" applyAlignment="1" applyProtection="1">
      <alignment horizontal="center"/>
    </xf>
    <xf numFmtId="0" fontId="33" fillId="21" borderId="51" xfId="0" applyFont="1" applyFill="1" applyBorder="1" applyAlignment="1" applyProtection="1">
      <alignment horizontal="left"/>
      <protection locked="0"/>
    </xf>
    <xf numFmtId="0" fontId="33" fillId="21" borderId="52" xfId="0" applyFont="1" applyFill="1" applyBorder="1" applyAlignment="1" applyProtection="1">
      <alignment horizontal="left"/>
      <protection locked="0"/>
    </xf>
    <xf numFmtId="0" fontId="33" fillId="21" borderId="53" xfId="0" applyFont="1" applyFill="1" applyBorder="1" applyAlignment="1" applyProtection="1">
      <alignment horizontal="left"/>
      <protection locked="0"/>
    </xf>
    <xf numFmtId="0" fontId="34" fillId="26" borderId="84" xfId="0" applyFont="1" applyFill="1" applyBorder="1" applyAlignment="1">
      <alignment horizontal="left" vertical="center"/>
    </xf>
    <xf numFmtId="0" fontId="34" fillId="26" borderId="85" xfId="0" applyFont="1" applyFill="1" applyBorder="1" applyAlignment="1">
      <alignment horizontal="left" vertical="center"/>
    </xf>
    <xf numFmtId="20" fontId="22" fillId="28" borderId="26" xfId="0" applyNumberFormat="1" applyFont="1" applyFill="1" applyBorder="1" applyAlignment="1" applyProtection="1">
      <alignment horizontal="center"/>
      <protection locked="0"/>
    </xf>
    <xf numFmtId="164" fontId="22" fillId="27" borderId="39" xfId="0" applyNumberFormat="1" applyFont="1" applyFill="1" applyBorder="1" applyAlignment="1" applyProtection="1">
      <alignment horizontal="center" vertical="center"/>
    </xf>
    <xf numFmtId="164" fontId="22" fillId="28" borderId="39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22">
    <dxf>
      <fill>
        <patternFill patternType="lightGrid">
          <fgColor rgb="FFFFFF00"/>
        </patternFill>
      </fill>
    </dxf>
    <dxf>
      <fill>
        <patternFill patternType="lightGrid">
          <fgColor rgb="FFFFFF00"/>
        </patternFill>
      </fill>
    </dxf>
    <dxf>
      <fill>
        <patternFill patternType="lightGrid">
          <fgColor rgb="FFFFFF00"/>
        </patternFill>
      </fill>
    </dxf>
    <dxf>
      <fill>
        <patternFill patternType="lightGrid">
          <fgColor rgb="FFFFFF00"/>
        </patternFill>
      </fill>
    </dxf>
    <dxf>
      <fill>
        <patternFill patternType="gray125">
          <fgColor rgb="FFFF0000"/>
        </patternFill>
      </fill>
    </dxf>
    <dxf>
      <fill>
        <patternFill patternType="lightGrid">
          <fgColor rgb="FFFFFF00"/>
        </patternFill>
      </fill>
    </dxf>
    <dxf>
      <fill>
        <patternFill patternType="lightGrid">
          <fgColor rgb="FFFF0000"/>
        </patternFill>
      </fill>
    </dxf>
    <dxf>
      <fill>
        <patternFill patternType="lightGrid">
          <fgColor rgb="FFFFFF00"/>
        </patternFill>
      </fill>
    </dxf>
    <dxf>
      <fill>
        <patternFill patternType="lightGrid">
          <fgColor theme="8" tint="0.39994506668294322"/>
        </patternFill>
      </fill>
    </dxf>
    <dxf>
      <fill>
        <patternFill patternType="lightGrid">
          <fgColor theme="3" tint="0.39994506668294322"/>
        </patternFill>
      </fill>
    </dxf>
    <dxf>
      <fill>
        <gradientFill degree="90">
          <stop position="0">
            <color theme="0"/>
          </stop>
          <stop position="1">
            <color theme="7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FF9999"/>
      <color rgb="FFFF7C80"/>
      <color rgb="FFFFCCCC"/>
      <color rgb="FF66FF99"/>
      <color rgb="FF66FFFF"/>
      <color rgb="FF66FF33"/>
      <color rgb="FF00CCFF"/>
      <color rgb="FFFF6600"/>
      <color rgb="FFFFFF00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4" workbookViewId="0">
      <selection activeCell="H22" sqref="H22"/>
    </sheetView>
  </sheetViews>
  <sheetFormatPr baseColWidth="10" defaultColWidth="9.09765625" defaultRowHeight="14.4" x14ac:dyDescent="0.3"/>
  <cols>
    <col min="2" max="2" width="34.09765625" customWidth="1"/>
    <col min="5" max="5" width="12.69921875" customWidth="1"/>
    <col min="6" max="6" width="14" customWidth="1"/>
  </cols>
  <sheetData>
    <row r="1" spans="1:11" ht="15" thickBot="1" x14ac:dyDescent="0.35">
      <c r="A1" s="1" t="s">
        <v>0</v>
      </c>
      <c r="B1" s="1"/>
      <c r="C1" s="1"/>
      <c r="D1" s="1"/>
      <c r="F1" s="2"/>
    </row>
    <row r="2" spans="1:11" ht="15" thickTop="1" x14ac:dyDescent="0.3">
      <c r="A2" s="5"/>
      <c r="B2" s="6"/>
      <c r="C2" s="7" t="s">
        <v>1</v>
      </c>
      <c r="D2" s="8" t="s">
        <v>2</v>
      </c>
      <c r="E2" s="9" t="s">
        <v>3</v>
      </c>
      <c r="F2" s="9" t="s">
        <v>4</v>
      </c>
      <c r="G2" s="2"/>
      <c r="H2" s="2"/>
    </row>
    <row r="3" spans="1:11" x14ac:dyDescent="0.3">
      <c r="A3" s="10"/>
      <c r="B3" s="6" t="s">
        <v>5</v>
      </c>
      <c r="C3" s="7">
        <v>30</v>
      </c>
      <c r="D3" s="8">
        <v>36.26</v>
      </c>
      <c r="E3" s="7">
        <f t="shared" ref="E3:E8" si="0">C3*D3</f>
        <v>1087.8</v>
      </c>
      <c r="F3" s="7"/>
      <c r="G3" s="2"/>
      <c r="H3" s="2"/>
    </row>
    <row r="4" spans="1:11" x14ac:dyDescent="0.3">
      <c r="A4" s="10"/>
      <c r="B4" s="6" t="s">
        <v>6</v>
      </c>
      <c r="C4" s="7">
        <v>30</v>
      </c>
      <c r="D4" s="8">
        <v>5.44</v>
      </c>
      <c r="E4" s="7">
        <f t="shared" si="0"/>
        <v>163.20000000000002</v>
      </c>
      <c r="F4" s="7"/>
      <c r="G4" s="2"/>
      <c r="H4" s="2"/>
    </row>
    <row r="5" spans="1:11" x14ac:dyDescent="0.3">
      <c r="A5" s="10"/>
      <c r="B5" s="6" t="s">
        <v>7</v>
      </c>
      <c r="C5" s="7">
        <v>30</v>
      </c>
      <c r="D5" s="8">
        <v>7.85</v>
      </c>
      <c r="E5" s="7">
        <f t="shared" si="0"/>
        <v>235.5</v>
      </c>
      <c r="F5" s="7"/>
      <c r="G5" s="2"/>
      <c r="H5" s="2"/>
    </row>
    <row r="6" spans="1:11" x14ac:dyDescent="0.3">
      <c r="A6" s="10"/>
      <c r="B6" s="6" t="s">
        <v>8</v>
      </c>
      <c r="C6" s="7">
        <v>1</v>
      </c>
      <c r="D6" s="8">
        <v>275</v>
      </c>
      <c r="E6" s="7">
        <f t="shared" si="0"/>
        <v>275</v>
      </c>
      <c r="F6" s="7"/>
      <c r="G6" s="2"/>
      <c r="H6" s="2"/>
    </row>
    <row r="7" spans="1:11" x14ac:dyDescent="0.3">
      <c r="A7" s="10"/>
      <c r="B7" s="6" t="s">
        <v>9</v>
      </c>
      <c r="C7" s="7">
        <v>1</v>
      </c>
      <c r="D7" s="8">
        <v>406.74</v>
      </c>
      <c r="E7" s="7">
        <f t="shared" si="0"/>
        <v>406.74</v>
      </c>
      <c r="F7" s="7"/>
      <c r="G7" s="2"/>
      <c r="H7" s="2"/>
    </row>
    <row r="8" spans="1:11" x14ac:dyDescent="0.3">
      <c r="A8" s="10"/>
      <c r="B8" s="6" t="s">
        <v>10</v>
      </c>
      <c r="C8" s="7">
        <v>1</v>
      </c>
      <c r="D8" s="8">
        <v>0.4</v>
      </c>
      <c r="E8" s="7">
        <f t="shared" si="0"/>
        <v>0.4</v>
      </c>
      <c r="F8" s="7"/>
      <c r="G8" s="2"/>
      <c r="H8" s="2"/>
    </row>
    <row r="9" spans="1:11" x14ac:dyDescent="0.3">
      <c r="A9" s="17"/>
      <c r="B9" s="18" t="s">
        <v>11</v>
      </c>
      <c r="C9" s="19"/>
      <c r="D9" s="20"/>
      <c r="E9" s="19"/>
      <c r="F9" s="19"/>
      <c r="G9" s="2" t="s">
        <v>12</v>
      </c>
      <c r="H9" s="2"/>
    </row>
    <row r="10" spans="1:11" x14ac:dyDescent="0.3">
      <c r="A10" s="17"/>
      <c r="B10" s="18" t="s">
        <v>13</v>
      </c>
      <c r="C10" s="19"/>
      <c r="D10" s="20">
        <v>3.75</v>
      </c>
      <c r="E10" s="19">
        <f>C10*D10</f>
        <v>0</v>
      </c>
      <c r="F10" s="19"/>
      <c r="G10" s="2" t="s">
        <v>14</v>
      </c>
      <c r="H10" s="2"/>
      <c r="K10" s="2"/>
    </row>
    <row r="11" spans="1:11" x14ac:dyDescent="0.3">
      <c r="A11" s="10"/>
      <c r="B11" s="6" t="s">
        <v>15</v>
      </c>
      <c r="C11" s="7"/>
      <c r="D11" s="8"/>
      <c r="E11" s="7">
        <v>5.76</v>
      </c>
      <c r="F11" s="7"/>
      <c r="G11" s="2"/>
      <c r="H11" s="2"/>
      <c r="K11" s="2"/>
    </row>
    <row r="12" spans="1:11" x14ac:dyDescent="0.3">
      <c r="A12" s="17"/>
      <c r="B12" s="18" t="s">
        <v>16</v>
      </c>
      <c r="C12" s="19">
        <f>HORAS!H36</f>
        <v>0</v>
      </c>
      <c r="D12" s="20">
        <v>53.34</v>
      </c>
      <c r="E12" s="19">
        <f>C12*D12</f>
        <v>0</v>
      </c>
      <c r="F12" s="19"/>
      <c r="G12" s="2" t="s">
        <v>17</v>
      </c>
      <c r="H12" s="2"/>
    </row>
    <row r="13" spans="1:11" x14ac:dyDescent="0.3">
      <c r="A13" s="17"/>
      <c r="B13" s="18" t="s">
        <v>18</v>
      </c>
      <c r="C13" s="19"/>
      <c r="D13" s="20">
        <v>26.67</v>
      </c>
      <c r="E13" s="19">
        <f>C13*D13</f>
        <v>0</v>
      </c>
      <c r="F13" s="19"/>
      <c r="G13" s="2" t="s">
        <v>17</v>
      </c>
      <c r="H13" s="2"/>
    </row>
    <row r="14" spans="1:11" x14ac:dyDescent="0.3">
      <c r="A14" s="10"/>
      <c r="B14" s="6" t="s">
        <v>19</v>
      </c>
      <c r="C14" s="7">
        <f>SUM(E3,E4,E5,E6,E7,E8,E10,E11,E12,E13,)</f>
        <v>2174.4</v>
      </c>
      <c r="D14" s="11">
        <v>1.55E-2</v>
      </c>
      <c r="E14" s="7"/>
      <c r="F14" s="7"/>
      <c r="G14" s="2"/>
      <c r="H14" s="2"/>
    </row>
    <row r="15" spans="1:11" x14ac:dyDescent="0.3">
      <c r="A15" s="10"/>
      <c r="B15" s="6" t="s">
        <v>20</v>
      </c>
      <c r="C15" s="7">
        <f>SUM(E3,E4,E5,E6,E7,E8,E10,E11,E12,E13,)</f>
        <v>2174.4</v>
      </c>
      <c r="D15" s="11">
        <v>1E-3</v>
      </c>
      <c r="E15" s="7"/>
      <c r="F15" s="7"/>
      <c r="G15" s="2"/>
      <c r="H15" s="2"/>
    </row>
    <row r="16" spans="1:11" x14ac:dyDescent="0.3">
      <c r="A16" s="10"/>
      <c r="B16" s="6" t="s">
        <v>21</v>
      </c>
      <c r="C16" s="7">
        <f>SUM(E3,E4,E5,E6,E7,E8,E10,E11,E12,E13,)</f>
        <v>2174.4</v>
      </c>
      <c r="D16" s="11">
        <v>4.7E-2</v>
      </c>
      <c r="E16" s="7"/>
      <c r="F16" s="7"/>
      <c r="G16" s="2"/>
      <c r="H16" s="2"/>
    </row>
    <row r="17" spans="1:9" x14ac:dyDescent="0.3">
      <c r="A17" s="10"/>
      <c r="B17" s="6" t="s">
        <v>22</v>
      </c>
      <c r="C17" s="7">
        <f>SUM(E3:E11)</f>
        <v>2174.4</v>
      </c>
      <c r="D17" s="11">
        <v>0.18149999999999999</v>
      </c>
      <c r="E17" s="7"/>
      <c r="F17" s="7"/>
      <c r="G17" s="2"/>
      <c r="H17" s="2"/>
    </row>
    <row r="18" spans="1:9" x14ac:dyDescent="0.3">
      <c r="A18" s="10"/>
      <c r="B18" s="6" t="s">
        <v>23</v>
      </c>
      <c r="C18" s="7"/>
      <c r="D18" s="8"/>
      <c r="E18" s="7"/>
      <c r="F18" s="7">
        <v>25</v>
      </c>
      <c r="G18" s="2"/>
      <c r="H18" s="2"/>
    </row>
    <row r="19" spans="1:9" ht="15" thickBot="1" x14ac:dyDescent="0.35">
      <c r="A19" s="12"/>
      <c r="B19" s="13" t="s">
        <v>24</v>
      </c>
      <c r="C19" s="14"/>
      <c r="D19" s="15"/>
      <c r="E19" s="14"/>
      <c r="F19" s="14">
        <v>0.4</v>
      </c>
      <c r="G19" s="2"/>
      <c r="H19" s="2"/>
    </row>
    <row r="20" spans="1:9" ht="15" thickTop="1" x14ac:dyDescent="0.3">
      <c r="A20" s="8"/>
      <c r="B20" s="8"/>
      <c r="C20" s="8"/>
      <c r="D20" s="8"/>
      <c r="E20" s="9" t="s">
        <v>25</v>
      </c>
      <c r="F20" s="9" t="s">
        <v>26</v>
      </c>
      <c r="G20" s="2"/>
      <c r="H20" s="2"/>
      <c r="I20" s="2"/>
    </row>
    <row r="21" spans="1:9" x14ac:dyDescent="0.3">
      <c r="A21" s="8"/>
      <c r="B21" s="8"/>
      <c r="C21" s="8"/>
      <c r="D21" s="8"/>
      <c r="E21" s="7" t="s">
        <v>27</v>
      </c>
      <c r="F21" s="7" t="s">
        <v>28</v>
      </c>
      <c r="G21" s="2"/>
      <c r="H21" s="2"/>
    </row>
    <row r="22" spans="1:9" ht="24.8" customHeight="1" thickBot="1" x14ac:dyDescent="0.35">
      <c r="A22" s="8"/>
      <c r="B22" s="8"/>
      <c r="C22" s="16"/>
      <c r="D22" s="16"/>
      <c r="E22" s="14">
        <f>SUM(E3:E13)</f>
        <v>2174.4</v>
      </c>
      <c r="F22" s="13">
        <f>SUM(F14:F19)</f>
        <v>25.4</v>
      </c>
      <c r="G22" s="2"/>
    </row>
    <row r="23" spans="1:9" ht="15.55" thickTop="1" thickBot="1" x14ac:dyDescent="0.35">
      <c r="C23" s="2"/>
      <c r="D23" s="2"/>
      <c r="E23" s="2"/>
      <c r="F23" s="2"/>
      <c r="G23" s="2"/>
      <c r="H23" s="2"/>
    </row>
    <row r="24" spans="1:9" ht="39.049999999999997" customHeight="1" thickTop="1" thickBot="1" x14ac:dyDescent="0.35">
      <c r="C24" s="4" t="s">
        <v>29</v>
      </c>
      <c r="D24" s="3"/>
      <c r="E24" s="3"/>
      <c r="F24" s="21">
        <f>E22-F22</f>
        <v>2149</v>
      </c>
    </row>
    <row r="25" spans="1:9" ht="15" thickTop="1" x14ac:dyDescent="0.3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7" workbookViewId="0">
      <selection activeCell="I32" sqref="I32"/>
    </sheetView>
  </sheetViews>
  <sheetFormatPr baseColWidth="10" defaultColWidth="9.09765625" defaultRowHeight="12.1" x14ac:dyDescent="0.25"/>
  <cols>
    <col min="1" max="1" width="9.09765625" style="22"/>
    <col min="2" max="2" width="13.296875" style="22" customWidth="1"/>
    <col min="3" max="3" width="17.09765625" style="22" customWidth="1"/>
    <col min="4" max="4" width="9.09765625" style="22"/>
    <col min="5" max="5" width="10.09765625" style="22" customWidth="1"/>
    <col min="6" max="8" width="9.09765625" style="22"/>
    <col min="9" max="9" width="9.69921875" style="22" customWidth="1"/>
    <col min="10" max="10" width="10.3984375" style="22" customWidth="1"/>
    <col min="11" max="11" width="7.296875" style="22" customWidth="1"/>
    <col min="12" max="12" width="10.3984375" style="22" customWidth="1"/>
    <col min="13" max="16384" width="9.09765625" style="22"/>
  </cols>
  <sheetData>
    <row r="1" spans="1:14" x14ac:dyDescent="0.25">
      <c r="B1" s="22" t="s">
        <v>30</v>
      </c>
      <c r="C1" s="26" t="s">
        <v>31</v>
      </c>
      <c r="D1" s="26" t="s">
        <v>32</v>
      </c>
      <c r="E1" s="26" t="s">
        <v>33</v>
      </c>
      <c r="F1" s="26" t="s">
        <v>34</v>
      </c>
      <c r="G1" s="26" t="s">
        <v>35</v>
      </c>
      <c r="H1" s="26" t="s">
        <v>36</v>
      </c>
      <c r="I1" s="26" t="s">
        <v>37</v>
      </c>
      <c r="J1" s="26" t="s">
        <v>38</v>
      </c>
      <c r="K1" s="26" t="s">
        <v>39</v>
      </c>
      <c r="L1" s="26" t="s">
        <v>40</v>
      </c>
      <c r="M1" s="26" t="s">
        <v>41</v>
      </c>
    </row>
    <row r="2" spans="1:14" x14ac:dyDescent="0.25">
      <c r="A2" s="22" t="s">
        <v>42</v>
      </c>
      <c r="B2" s="23">
        <v>42902</v>
      </c>
      <c r="C2" s="26" t="s">
        <v>43</v>
      </c>
      <c r="D2" s="26">
        <v>8</v>
      </c>
      <c r="E2" s="26"/>
      <c r="F2" s="26"/>
      <c r="G2" s="26"/>
      <c r="H2" s="26"/>
      <c r="I2" s="26"/>
      <c r="J2" s="26"/>
      <c r="K2" s="26"/>
      <c r="L2" s="26"/>
      <c r="M2" s="26"/>
      <c r="N2" s="22" t="s">
        <v>44</v>
      </c>
    </row>
    <row r="3" spans="1:14" s="24" customFormat="1" x14ac:dyDescent="0.25">
      <c r="A3" s="24" t="s">
        <v>45</v>
      </c>
      <c r="B3" s="25">
        <v>42903</v>
      </c>
      <c r="C3" s="27"/>
      <c r="D3" s="27">
        <v>0</v>
      </c>
      <c r="E3" s="27"/>
      <c r="F3" s="37"/>
      <c r="G3" s="27"/>
      <c r="H3" s="27"/>
      <c r="I3" s="27"/>
      <c r="J3" s="27"/>
      <c r="K3" s="27"/>
      <c r="L3" s="27"/>
      <c r="M3" s="27"/>
      <c r="N3" s="24" t="s">
        <v>46</v>
      </c>
    </row>
    <row r="4" spans="1:14" s="24" customFormat="1" x14ac:dyDescent="0.25">
      <c r="A4" s="24" t="s">
        <v>47</v>
      </c>
      <c r="B4" s="25">
        <v>42904</v>
      </c>
      <c r="C4" s="27"/>
      <c r="D4" s="27">
        <v>0</v>
      </c>
      <c r="E4" s="27"/>
      <c r="F4" s="27"/>
      <c r="G4" s="27"/>
      <c r="H4" s="27"/>
      <c r="I4" s="27"/>
      <c r="J4" s="27"/>
      <c r="K4" s="27"/>
      <c r="L4" s="27"/>
      <c r="M4" s="27"/>
      <c r="N4" s="24" t="s">
        <v>48</v>
      </c>
    </row>
    <row r="5" spans="1:14" x14ac:dyDescent="0.25">
      <c r="A5" s="22" t="s">
        <v>49</v>
      </c>
      <c r="B5" s="23">
        <v>42905</v>
      </c>
      <c r="C5" s="26"/>
      <c r="D5" s="26">
        <v>8</v>
      </c>
      <c r="E5" s="26"/>
      <c r="F5" s="26"/>
      <c r="G5" s="26"/>
      <c r="H5" s="26"/>
      <c r="I5" s="26"/>
      <c r="J5" s="26"/>
      <c r="K5" s="26"/>
      <c r="L5" s="26"/>
      <c r="M5" s="26"/>
      <c r="N5" s="22" t="s">
        <v>50</v>
      </c>
    </row>
    <row r="6" spans="1:14" x14ac:dyDescent="0.25">
      <c r="A6" s="22" t="s">
        <v>51</v>
      </c>
      <c r="B6" s="23">
        <v>42906</v>
      </c>
      <c r="C6" s="26"/>
      <c r="D6" s="26">
        <v>8</v>
      </c>
      <c r="E6" s="26"/>
      <c r="F6" s="26"/>
      <c r="G6" s="26"/>
      <c r="H6" s="26"/>
      <c r="I6" s="26"/>
      <c r="J6" s="26"/>
      <c r="K6" s="26"/>
      <c r="L6" s="26"/>
      <c r="M6" s="26"/>
      <c r="N6" s="22" t="s">
        <v>52</v>
      </c>
    </row>
    <row r="7" spans="1:14" x14ac:dyDescent="0.25">
      <c r="A7" s="22" t="s">
        <v>53</v>
      </c>
      <c r="B7" s="23">
        <v>42907</v>
      </c>
      <c r="C7" s="26"/>
      <c r="D7" s="26">
        <v>8</v>
      </c>
      <c r="E7" s="26"/>
      <c r="F7" s="26"/>
      <c r="G7" s="26"/>
      <c r="H7" s="26"/>
      <c r="I7" s="26"/>
      <c r="J7" s="26"/>
      <c r="K7" s="26"/>
      <c r="L7" s="26"/>
      <c r="M7" s="26"/>
    </row>
    <row r="8" spans="1:14" x14ac:dyDescent="0.25">
      <c r="A8" s="22" t="s">
        <v>54</v>
      </c>
      <c r="B8" s="23">
        <v>42908</v>
      </c>
      <c r="C8" s="26"/>
      <c r="D8" s="26">
        <v>8</v>
      </c>
      <c r="E8" s="26"/>
      <c r="F8" s="26"/>
      <c r="G8" s="26"/>
      <c r="H8" s="26"/>
      <c r="I8" s="26"/>
      <c r="J8" s="26"/>
      <c r="K8" s="26"/>
      <c r="L8" s="26"/>
      <c r="M8" s="26"/>
    </row>
    <row r="9" spans="1:14" x14ac:dyDescent="0.25">
      <c r="A9" s="22" t="s">
        <v>42</v>
      </c>
      <c r="B9" s="23">
        <v>42909</v>
      </c>
      <c r="C9" s="26"/>
      <c r="D9" s="26">
        <v>8</v>
      </c>
      <c r="E9" s="26"/>
      <c r="F9" s="26"/>
      <c r="G9" s="26"/>
      <c r="H9" s="26"/>
      <c r="I9" s="26"/>
      <c r="J9" s="26"/>
      <c r="K9" s="26"/>
      <c r="L9" s="26"/>
      <c r="M9" s="26"/>
    </row>
    <row r="10" spans="1:14" s="24" customFormat="1" x14ac:dyDescent="0.25">
      <c r="A10" s="24" t="s">
        <v>45</v>
      </c>
      <c r="B10" s="25">
        <v>42910</v>
      </c>
      <c r="C10" s="27"/>
      <c r="D10" s="27">
        <v>0</v>
      </c>
      <c r="E10" s="27"/>
      <c r="F10" s="27"/>
      <c r="G10" s="27"/>
      <c r="H10" s="27"/>
      <c r="I10" s="27"/>
      <c r="J10" s="27"/>
      <c r="K10" s="27"/>
      <c r="L10" s="27"/>
      <c r="M10" s="27"/>
    </row>
    <row r="11" spans="1:14" s="24" customFormat="1" x14ac:dyDescent="0.25">
      <c r="A11" s="24" t="s">
        <v>47</v>
      </c>
      <c r="B11" s="25">
        <v>42911</v>
      </c>
      <c r="C11" s="27"/>
      <c r="D11" s="27">
        <v>0</v>
      </c>
      <c r="E11" s="27"/>
      <c r="F11" s="27"/>
      <c r="G11" s="27"/>
      <c r="H11" s="27"/>
      <c r="I11" s="27"/>
      <c r="J11" s="27"/>
      <c r="K11" s="27"/>
      <c r="L11" s="27"/>
      <c r="M11" s="27"/>
    </row>
    <row r="12" spans="1:14" x14ac:dyDescent="0.25">
      <c r="A12" s="22" t="s">
        <v>49</v>
      </c>
      <c r="B12" s="23">
        <v>42912</v>
      </c>
      <c r="C12" s="26"/>
      <c r="D12" s="26">
        <v>8</v>
      </c>
      <c r="E12" s="26"/>
      <c r="F12" s="26"/>
      <c r="G12" s="26"/>
      <c r="H12" s="26"/>
      <c r="I12" s="26"/>
      <c r="J12" s="26"/>
      <c r="K12" s="26"/>
      <c r="L12" s="26"/>
      <c r="M12" s="26"/>
    </row>
    <row r="13" spans="1:14" x14ac:dyDescent="0.25">
      <c r="A13" s="22" t="s">
        <v>51</v>
      </c>
      <c r="B13" s="23">
        <v>42913</v>
      </c>
      <c r="C13" s="26"/>
      <c r="D13" s="26">
        <v>8</v>
      </c>
      <c r="E13" s="26"/>
      <c r="F13" s="26"/>
      <c r="G13" s="26"/>
      <c r="H13" s="26"/>
      <c r="I13" s="26"/>
      <c r="J13" s="26"/>
      <c r="K13" s="26"/>
      <c r="L13" s="26"/>
      <c r="M13" s="26"/>
    </row>
    <row r="14" spans="1:14" x14ac:dyDescent="0.25">
      <c r="A14" s="22" t="s">
        <v>53</v>
      </c>
      <c r="B14" s="23">
        <v>42914</v>
      </c>
      <c r="C14" s="26"/>
      <c r="D14" s="26">
        <v>8</v>
      </c>
      <c r="E14" s="26"/>
      <c r="F14" s="26"/>
      <c r="G14" s="26"/>
      <c r="H14" s="26"/>
      <c r="I14" s="26"/>
      <c r="J14" s="26"/>
      <c r="K14" s="26"/>
      <c r="L14" s="26"/>
      <c r="M14" s="26"/>
    </row>
    <row r="15" spans="1:14" x14ac:dyDescent="0.25">
      <c r="A15" s="22" t="s">
        <v>54</v>
      </c>
      <c r="B15" s="23">
        <v>42915</v>
      </c>
      <c r="C15" s="26"/>
      <c r="D15" s="26">
        <v>8</v>
      </c>
      <c r="E15" s="26"/>
      <c r="F15" s="26"/>
      <c r="G15" s="26"/>
      <c r="H15" s="26"/>
      <c r="I15" s="26"/>
      <c r="J15" s="26"/>
      <c r="K15" s="26"/>
      <c r="L15" s="26"/>
      <c r="M15" s="26"/>
    </row>
    <row r="16" spans="1:14" x14ac:dyDescent="0.25">
      <c r="A16" s="22" t="s">
        <v>42</v>
      </c>
      <c r="B16" s="23">
        <v>42916</v>
      </c>
      <c r="C16" s="26"/>
      <c r="D16" s="26">
        <v>8</v>
      </c>
      <c r="E16" s="26"/>
      <c r="F16" s="26"/>
      <c r="G16" s="26"/>
      <c r="H16" s="26"/>
      <c r="I16" s="26"/>
      <c r="J16" s="26"/>
      <c r="K16" s="26"/>
      <c r="L16" s="26"/>
      <c r="M16" s="26"/>
    </row>
    <row r="17" spans="1:13" s="24" customFormat="1" x14ac:dyDescent="0.25">
      <c r="A17" s="24" t="s">
        <v>45</v>
      </c>
      <c r="B17" s="25">
        <v>42917</v>
      </c>
      <c r="C17" s="27"/>
      <c r="D17" s="27">
        <v>0</v>
      </c>
      <c r="E17" s="27"/>
      <c r="F17" s="27"/>
      <c r="G17" s="27"/>
      <c r="H17" s="27"/>
      <c r="I17" s="27"/>
      <c r="J17" s="27"/>
      <c r="K17" s="27"/>
      <c r="L17" s="27"/>
      <c r="M17" s="27"/>
    </row>
    <row r="18" spans="1:13" s="24" customFormat="1" x14ac:dyDescent="0.25">
      <c r="A18" s="24" t="s">
        <v>47</v>
      </c>
      <c r="B18" s="25">
        <v>42918</v>
      </c>
      <c r="C18" s="27"/>
      <c r="D18" s="27">
        <v>0</v>
      </c>
      <c r="E18" s="27"/>
      <c r="F18" s="27"/>
      <c r="G18" s="27"/>
      <c r="H18" s="27"/>
      <c r="I18" s="27"/>
      <c r="J18" s="27"/>
      <c r="K18" s="27"/>
      <c r="L18" s="27"/>
      <c r="M18" s="27"/>
    </row>
    <row r="19" spans="1:13" x14ac:dyDescent="0.25">
      <c r="A19" s="22" t="s">
        <v>49</v>
      </c>
      <c r="B19" s="23">
        <v>42919</v>
      </c>
      <c r="C19" s="26"/>
      <c r="D19" s="26">
        <v>8</v>
      </c>
      <c r="E19" s="26"/>
      <c r="F19" s="26"/>
      <c r="G19" s="26"/>
      <c r="H19" s="26"/>
      <c r="I19" s="26"/>
      <c r="J19" s="26"/>
      <c r="K19" s="26"/>
      <c r="L19" s="26"/>
      <c r="M19" s="26"/>
    </row>
    <row r="20" spans="1:13" x14ac:dyDescent="0.25">
      <c r="A20" s="22" t="s">
        <v>51</v>
      </c>
      <c r="B20" s="23">
        <v>42920</v>
      </c>
      <c r="C20" s="26"/>
      <c r="D20" s="26">
        <v>8</v>
      </c>
      <c r="E20" s="26"/>
      <c r="F20" s="26"/>
      <c r="G20" s="26"/>
      <c r="H20" s="26"/>
      <c r="I20" s="26"/>
      <c r="J20" s="26"/>
      <c r="K20" s="26"/>
      <c r="L20" s="26"/>
      <c r="M20" s="26"/>
    </row>
    <row r="21" spans="1:13" x14ac:dyDescent="0.25">
      <c r="A21" s="22" t="s">
        <v>53</v>
      </c>
      <c r="B21" s="23">
        <v>42921</v>
      </c>
      <c r="C21" s="26"/>
      <c r="D21" s="26">
        <v>8</v>
      </c>
      <c r="E21" s="26"/>
      <c r="F21" s="26"/>
      <c r="G21" s="26"/>
      <c r="H21" s="26"/>
      <c r="I21" s="26"/>
      <c r="J21" s="26"/>
      <c r="K21" s="26"/>
      <c r="L21" s="26"/>
      <c r="M21" s="26"/>
    </row>
    <row r="22" spans="1:13" x14ac:dyDescent="0.25">
      <c r="A22" s="22" t="s">
        <v>54</v>
      </c>
      <c r="B22" s="23">
        <v>42922</v>
      </c>
      <c r="C22" s="26"/>
      <c r="D22" s="26">
        <v>8</v>
      </c>
      <c r="E22" s="26"/>
      <c r="F22" s="26"/>
      <c r="G22" s="26"/>
      <c r="H22" s="26"/>
      <c r="I22" s="26"/>
      <c r="J22" s="26"/>
      <c r="K22" s="26"/>
      <c r="L22" s="26"/>
      <c r="M22" s="26"/>
    </row>
    <row r="23" spans="1:13" x14ac:dyDescent="0.25">
      <c r="A23" s="22" t="s">
        <v>42</v>
      </c>
      <c r="B23" s="23">
        <v>42923</v>
      </c>
      <c r="C23" s="26"/>
      <c r="D23" s="26">
        <v>8</v>
      </c>
      <c r="E23" s="26"/>
      <c r="F23" s="26"/>
      <c r="G23" s="26"/>
      <c r="H23" s="26"/>
      <c r="I23" s="26"/>
      <c r="J23" s="26"/>
      <c r="K23" s="26"/>
      <c r="L23" s="26"/>
      <c r="M23" s="26"/>
    </row>
    <row r="24" spans="1:13" s="24" customFormat="1" x14ac:dyDescent="0.25">
      <c r="A24" s="24" t="s">
        <v>45</v>
      </c>
      <c r="B24" s="25">
        <v>42924</v>
      </c>
      <c r="C24" s="27"/>
      <c r="D24" s="27">
        <v>0</v>
      </c>
      <c r="E24" s="27"/>
      <c r="F24" s="27"/>
      <c r="G24" s="27"/>
      <c r="H24" s="27"/>
      <c r="I24" s="27"/>
      <c r="J24" s="27"/>
      <c r="K24" s="27"/>
      <c r="L24" s="27"/>
      <c r="M24" s="27"/>
    </row>
    <row r="25" spans="1:13" s="24" customFormat="1" x14ac:dyDescent="0.25">
      <c r="A25" s="24" t="s">
        <v>47</v>
      </c>
      <c r="B25" s="25">
        <v>42925</v>
      </c>
      <c r="C25" s="27"/>
      <c r="D25" s="27">
        <v>0</v>
      </c>
      <c r="E25" s="27"/>
      <c r="F25" s="27"/>
      <c r="G25" s="27"/>
      <c r="H25" s="27"/>
      <c r="I25" s="27"/>
      <c r="J25" s="27"/>
      <c r="K25" s="27"/>
      <c r="L25" s="27"/>
      <c r="M25" s="27"/>
    </row>
    <row r="26" spans="1:13" x14ac:dyDescent="0.25">
      <c r="A26" s="22" t="s">
        <v>49</v>
      </c>
      <c r="B26" s="23">
        <v>42926</v>
      </c>
      <c r="C26" s="26"/>
      <c r="D26" s="26">
        <v>8</v>
      </c>
      <c r="E26" s="26"/>
      <c r="F26" s="26"/>
      <c r="G26" s="26"/>
      <c r="H26" s="26"/>
      <c r="I26" s="26"/>
      <c r="J26" s="26"/>
      <c r="K26" s="26"/>
      <c r="L26" s="26"/>
      <c r="M26" s="26"/>
    </row>
    <row r="27" spans="1:13" x14ac:dyDescent="0.25">
      <c r="A27" s="22" t="s">
        <v>51</v>
      </c>
      <c r="B27" s="23">
        <v>42927</v>
      </c>
      <c r="C27" s="26"/>
      <c r="D27" s="26">
        <v>8</v>
      </c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25">
      <c r="A28" s="22" t="s">
        <v>53</v>
      </c>
      <c r="B28" s="23">
        <v>42928</v>
      </c>
      <c r="C28" s="26"/>
      <c r="D28" s="26">
        <v>8</v>
      </c>
      <c r="E28" s="26"/>
      <c r="F28" s="26"/>
      <c r="G28" s="26"/>
      <c r="H28" s="26"/>
      <c r="I28" s="26"/>
      <c r="J28" s="26"/>
      <c r="K28" s="26"/>
      <c r="L28" s="26"/>
      <c r="M28" s="26"/>
    </row>
    <row r="29" spans="1:13" x14ac:dyDescent="0.25">
      <c r="A29" s="22" t="s">
        <v>54</v>
      </c>
      <c r="B29" s="23">
        <v>42929</v>
      </c>
      <c r="C29" s="26"/>
      <c r="D29" s="26">
        <v>8</v>
      </c>
      <c r="E29" s="26"/>
      <c r="F29" s="26"/>
      <c r="G29" s="26"/>
      <c r="H29" s="26"/>
      <c r="I29" s="26"/>
      <c r="J29" s="26"/>
      <c r="K29" s="26"/>
      <c r="L29" s="26"/>
      <c r="M29" s="26"/>
    </row>
    <row r="30" spans="1:13" x14ac:dyDescent="0.25">
      <c r="A30" s="22" t="s">
        <v>42</v>
      </c>
      <c r="B30" s="23">
        <v>42930</v>
      </c>
      <c r="C30" s="26"/>
      <c r="D30" s="26">
        <v>8</v>
      </c>
      <c r="E30" s="26"/>
      <c r="F30" s="26"/>
      <c r="G30" s="26"/>
      <c r="H30" s="26"/>
      <c r="I30" s="26"/>
      <c r="J30" s="26"/>
      <c r="K30" s="26"/>
      <c r="L30" s="26"/>
      <c r="M30" s="26"/>
    </row>
    <row r="31" spans="1:13" s="24" customFormat="1" x14ac:dyDescent="0.25">
      <c r="A31" s="24" t="s">
        <v>45</v>
      </c>
      <c r="B31" s="25">
        <v>42931</v>
      </c>
      <c r="C31" s="27"/>
      <c r="D31" s="27">
        <v>0</v>
      </c>
      <c r="E31" s="27"/>
      <c r="F31" s="27"/>
      <c r="G31" s="27"/>
      <c r="H31" s="27"/>
      <c r="I31" s="27"/>
      <c r="J31" s="27"/>
      <c r="K31" s="27"/>
      <c r="L31" s="27"/>
      <c r="M31" s="27"/>
    </row>
    <row r="32" spans="1:13" s="29" customFormat="1" x14ac:dyDescent="0.25">
      <c r="A32" s="28"/>
      <c r="C32" s="30" t="s">
        <v>55</v>
      </c>
      <c r="D32" s="30">
        <f t="shared" ref="D32:M32" si="0">SUM(D2:D31)</f>
        <v>168</v>
      </c>
      <c r="E32" s="30">
        <f t="shared" si="0"/>
        <v>0</v>
      </c>
      <c r="F32" s="30">
        <f t="shared" si="0"/>
        <v>0</v>
      </c>
      <c r="G32" s="30">
        <f t="shared" si="0"/>
        <v>0</v>
      </c>
      <c r="H32" s="30">
        <f t="shared" si="0"/>
        <v>0</v>
      </c>
      <c r="I32" s="30">
        <f t="shared" si="0"/>
        <v>0</v>
      </c>
      <c r="J32" s="30">
        <f t="shared" si="0"/>
        <v>0</v>
      </c>
      <c r="K32" s="30">
        <f t="shared" si="0"/>
        <v>0</v>
      </c>
      <c r="L32" s="30">
        <f t="shared" si="0"/>
        <v>0</v>
      </c>
      <c r="M32" s="30">
        <f t="shared" si="0"/>
        <v>0</v>
      </c>
    </row>
    <row r="33" spans="2:13" x14ac:dyDescent="0.25"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</row>
    <row r="34" spans="2:13" x14ac:dyDescent="0.25">
      <c r="B34" s="22" t="s">
        <v>56</v>
      </c>
      <c r="D34" s="22">
        <f>A34-31.5</f>
        <v>-31.5</v>
      </c>
      <c r="E34" s="22" t="s">
        <v>57</v>
      </c>
      <c r="H34" s="22">
        <f>K32</f>
        <v>0</v>
      </c>
      <c r="I34" s="22" t="s">
        <v>58</v>
      </c>
      <c r="K34" s="34">
        <f>H34*11</f>
        <v>0</v>
      </c>
    </row>
    <row r="35" spans="2:13" x14ac:dyDescent="0.25">
      <c r="B35" s="22" t="s">
        <v>59</v>
      </c>
      <c r="C35" s="31">
        <f>D34</f>
        <v>-31.5</v>
      </c>
      <c r="D35" s="26" t="s">
        <v>60</v>
      </c>
      <c r="E35" s="34">
        <f>C35*14</f>
        <v>-441</v>
      </c>
      <c r="H35" s="22">
        <f>L32</f>
        <v>0</v>
      </c>
      <c r="I35" s="22" t="s">
        <v>61</v>
      </c>
      <c r="K35" s="34">
        <f>H35*15</f>
        <v>0</v>
      </c>
      <c r="L35" s="34"/>
    </row>
    <row r="36" spans="2:13" x14ac:dyDescent="0.25">
      <c r="B36" s="22" t="s">
        <v>62</v>
      </c>
      <c r="C36" s="22">
        <f>H32</f>
        <v>0</v>
      </c>
      <c r="D36" s="26" t="s">
        <v>63</v>
      </c>
      <c r="E36" s="34">
        <f>C36*15</f>
        <v>0</v>
      </c>
      <c r="H36" s="22">
        <f>L33</f>
        <v>0</v>
      </c>
      <c r="I36" s="22" t="s">
        <v>64</v>
      </c>
      <c r="K36" s="34">
        <f>H36*50.28</f>
        <v>0</v>
      </c>
    </row>
    <row r="37" spans="2:13" ht="14.4" x14ac:dyDescent="0.3">
      <c r="B37" s="22" t="s">
        <v>65</v>
      </c>
      <c r="C37" s="22">
        <f>J32</f>
        <v>0</v>
      </c>
      <c r="D37" s="26" t="s">
        <v>66</v>
      </c>
      <c r="E37" s="34">
        <f>C37*19</f>
        <v>0</v>
      </c>
      <c r="H37" s="22">
        <f>M33</f>
        <v>0</v>
      </c>
      <c r="I37" s="22" t="s">
        <v>67</v>
      </c>
      <c r="J37" s="8"/>
      <c r="K37" s="34">
        <f>H37*0.33</f>
        <v>0</v>
      </c>
    </row>
    <row r="38" spans="2:13" ht="14.4" x14ac:dyDescent="0.3">
      <c r="B38" s="22" t="s">
        <v>68</v>
      </c>
      <c r="C38" s="22">
        <f>I32</f>
        <v>0</v>
      </c>
      <c r="D38" s="26" t="s">
        <v>66</v>
      </c>
      <c r="E38" s="34">
        <f>C38*19</f>
        <v>0</v>
      </c>
      <c r="I38" s="8" t="s">
        <v>69</v>
      </c>
      <c r="J38" s="8"/>
      <c r="K38" s="8">
        <f>SUM(K35:K37)</f>
        <v>0</v>
      </c>
    </row>
    <row r="39" spans="2:13" ht="14.4" x14ac:dyDescent="0.3">
      <c r="C39" s="32" t="s">
        <v>70</v>
      </c>
      <c r="D39" s="8"/>
      <c r="E39" s="33">
        <f>SUM(E35:E38)</f>
        <v>-441</v>
      </c>
    </row>
    <row r="43" spans="2:13" ht="17.850000000000001" x14ac:dyDescent="0.35">
      <c r="E43" s="35" t="s">
        <v>71</v>
      </c>
      <c r="F43" s="36">
        <f>E39+K38</f>
        <v>-441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8"/>
  <sheetViews>
    <sheetView tabSelected="1" workbookViewId="0">
      <selection activeCell="M18" sqref="M18"/>
    </sheetView>
  </sheetViews>
  <sheetFormatPr baseColWidth="10" defaultColWidth="11.3984375" defaultRowHeight="14.4" x14ac:dyDescent="0.3"/>
  <cols>
    <col min="1" max="1" width="9.09765625" style="42" customWidth="1"/>
    <col min="2" max="2" width="6.296875" style="42" customWidth="1"/>
    <col min="3" max="3" width="7" style="42" customWidth="1"/>
    <col min="4" max="4" width="6.8984375" style="42" customWidth="1"/>
    <col min="5" max="5" width="6.3984375" style="42" customWidth="1"/>
    <col min="6" max="6" width="7.59765625" style="42" customWidth="1"/>
    <col min="7" max="7" width="8.3984375" style="42" customWidth="1"/>
    <col min="8" max="8" width="8.09765625" style="42" customWidth="1"/>
    <col min="9" max="9" width="12.69921875" style="42" customWidth="1"/>
    <col min="10" max="10" width="10.59765625" style="42" customWidth="1"/>
    <col min="11" max="11" width="8.59765625" style="42" customWidth="1"/>
    <col min="12" max="12" width="11.3984375" style="42" customWidth="1"/>
    <col min="13" max="13" width="10" style="42" customWidth="1"/>
    <col min="14" max="15" width="9.8984375" style="42" customWidth="1"/>
    <col min="16" max="16" width="9" style="42" customWidth="1"/>
    <col min="17" max="17" width="9.3984375" style="42" customWidth="1"/>
    <col min="18" max="18" width="6.59765625" style="42" customWidth="1"/>
    <col min="19" max="19" width="9" style="42" customWidth="1"/>
    <col min="20" max="20" width="9.59765625" style="42" customWidth="1"/>
    <col min="21" max="21" width="6.59765625" style="42" customWidth="1"/>
    <col min="22" max="22" width="4.296875" style="42" customWidth="1"/>
    <col min="23" max="16384" width="11.3984375" style="42"/>
  </cols>
  <sheetData>
    <row r="1" spans="1:31" ht="45.8" customHeight="1" thickBot="1" x14ac:dyDescent="0.35">
      <c r="A1" s="141">
        <v>0.33333333333333331</v>
      </c>
      <c r="B1" s="142">
        <v>0.29166666666666669</v>
      </c>
      <c r="C1" s="141">
        <v>0.91666666666666663</v>
      </c>
      <c r="D1" s="143" t="s">
        <v>72</v>
      </c>
      <c r="E1" s="144">
        <v>0.66666666666666663</v>
      </c>
      <c r="F1" s="145">
        <v>0</v>
      </c>
      <c r="G1" s="145">
        <v>0.29166666666666669</v>
      </c>
      <c r="H1" s="38"/>
      <c r="I1" s="40" t="s">
        <v>73</v>
      </c>
      <c r="J1" s="41"/>
      <c r="K1" s="320" t="s">
        <v>74</v>
      </c>
      <c r="L1" s="321"/>
      <c r="M1" s="321"/>
      <c r="N1" s="321"/>
      <c r="O1" s="322"/>
    </row>
    <row r="2" spans="1:31" ht="15" thickBot="1" x14ac:dyDescent="0.35">
      <c r="A2" s="41"/>
      <c r="B2" s="39"/>
      <c r="C2" s="41"/>
      <c r="D2" s="41"/>
      <c r="E2" s="41"/>
      <c r="F2" s="41"/>
      <c r="G2" s="41"/>
      <c r="H2" s="41"/>
      <c r="I2" s="41"/>
      <c r="J2" s="41"/>
      <c r="K2" s="323" t="s">
        <v>75</v>
      </c>
      <c r="L2" s="324"/>
      <c r="M2" s="324"/>
      <c r="N2" s="324"/>
      <c r="O2" s="325"/>
    </row>
    <row r="3" spans="1:31" ht="16.7" thickBot="1" x14ac:dyDescent="0.4">
      <c r="A3" s="41"/>
      <c r="B3" s="317" t="s">
        <v>31</v>
      </c>
      <c r="C3" s="318"/>
      <c r="D3" s="318"/>
      <c r="E3" s="318"/>
      <c r="F3" s="318"/>
      <c r="G3" s="319"/>
      <c r="H3" s="326" t="s">
        <v>76</v>
      </c>
      <c r="I3" s="327"/>
      <c r="J3" s="327"/>
      <c r="K3" s="327"/>
      <c r="L3" s="327"/>
      <c r="M3" s="327"/>
      <c r="N3" s="327"/>
      <c r="O3" s="327"/>
      <c r="P3" s="147"/>
      <c r="Q3" s="148"/>
      <c r="R3" s="317" t="s">
        <v>77</v>
      </c>
      <c r="S3" s="318"/>
      <c r="T3" s="318"/>
      <c r="U3" s="319"/>
    </row>
    <row r="4" spans="1:31" ht="35.85" customHeight="1" thickTop="1" thickBot="1" x14ac:dyDescent="0.35">
      <c r="A4" s="149" t="s">
        <v>30</v>
      </c>
      <c r="B4" s="150" t="s">
        <v>78</v>
      </c>
      <c r="C4" s="151" t="s">
        <v>79</v>
      </c>
      <c r="D4" s="151" t="s">
        <v>80</v>
      </c>
      <c r="E4" s="151" t="s">
        <v>81</v>
      </c>
      <c r="F4" s="151" t="s">
        <v>82</v>
      </c>
      <c r="G4" s="151" t="s">
        <v>83</v>
      </c>
      <c r="H4" s="152" t="s">
        <v>84</v>
      </c>
      <c r="I4" s="152" t="s">
        <v>85</v>
      </c>
      <c r="J4" s="153" t="s">
        <v>32</v>
      </c>
      <c r="K4" s="152" t="s">
        <v>57</v>
      </c>
      <c r="L4" s="152" t="s">
        <v>34</v>
      </c>
      <c r="M4" s="154" t="s">
        <v>86</v>
      </c>
      <c r="N4" s="152" t="s">
        <v>87</v>
      </c>
      <c r="O4" s="155" t="s">
        <v>88</v>
      </c>
      <c r="P4" s="152" t="s">
        <v>89</v>
      </c>
      <c r="Q4" s="156" t="s">
        <v>90</v>
      </c>
      <c r="R4" s="157" t="s">
        <v>91</v>
      </c>
      <c r="S4" s="157" t="s">
        <v>92</v>
      </c>
      <c r="T4" s="158" t="s">
        <v>40</v>
      </c>
      <c r="U4" s="159" t="s">
        <v>93</v>
      </c>
      <c r="W4" s="92" t="s">
        <v>94</v>
      </c>
      <c r="Y4" s="93"/>
      <c r="Z4" s="93"/>
      <c r="AA4" s="93"/>
      <c r="AB4" s="93"/>
      <c r="AC4" s="93"/>
      <c r="AD4" s="93"/>
      <c r="AE4" s="83"/>
    </row>
    <row r="5" spans="1:31" ht="21.05" customHeight="1" thickTop="1" thickBot="1" x14ac:dyDescent="0.35">
      <c r="A5" s="161"/>
      <c r="B5" s="43">
        <v>0.29166666666666669</v>
      </c>
      <c r="C5" s="43"/>
      <c r="D5" s="43"/>
      <c r="E5" s="43"/>
      <c r="F5" s="44"/>
      <c r="G5" s="45">
        <v>0.29166666666666669</v>
      </c>
      <c r="H5" s="52">
        <f>(G5-B5)+(G5&lt;B5)*24</f>
        <v>0</v>
      </c>
      <c r="I5" s="53">
        <f>H5-((F5-E5)+(F5&lt;E5)*24+(D5-C5)+(D5&lt;C5)*24)</f>
        <v>0</v>
      </c>
      <c r="J5" s="54">
        <f>MIN(I5,$A$1)</f>
        <v>0</v>
      </c>
      <c r="K5" s="55">
        <f>MAX(0,I5-J5)</f>
        <v>0</v>
      </c>
      <c r="L5" s="69">
        <f>IF(K5&lt;=O5,0,K5-O5)</f>
        <v>0</v>
      </c>
      <c r="M5" s="328"/>
      <c r="N5" s="60" t="str">
        <f t="shared" ref="N5:N46" si="0">IF(G5&gt;TIME(22,0,0),"NOCHE",IF(G5&gt;TIME(7,0,0),"NORMAL","LIBRE"))</f>
        <v>LIBRE</v>
      </c>
      <c r="O5" s="61">
        <f>IF(F5&gt;=$C$1,G5-F5+P5,IF(G5&lt;=$C$1,0+P5,G5-$C$1+P5))</f>
        <v>0</v>
      </c>
      <c r="P5" s="207">
        <f>IF(AND(B5&gt;=$F$1,B5&lt;$G$1),$G$1-B5,0)</f>
        <v>0</v>
      </c>
      <c r="Q5" s="208" t="str">
        <f>IF(B5&gt;TIME(22,0,0), "OLE", IF(B5&gt;=TIME(7,0,0), "DIA", "MADRUGADA"))</f>
        <v>DIA</v>
      </c>
      <c r="R5" s="104"/>
      <c r="S5" s="100">
        <v>1</v>
      </c>
      <c r="T5" s="146">
        <v>1</v>
      </c>
      <c r="U5" s="129"/>
      <c r="W5" s="92" t="s">
        <v>95</v>
      </c>
      <c r="Y5" s="93"/>
      <c r="Z5" s="93"/>
      <c r="AA5" s="93"/>
      <c r="AB5" s="93"/>
      <c r="AC5" s="93"/>
      <c r="AD5" s="93"/>
      <c r="AE5" s="83"/>
    </row>
    <row r="6" spans="1:31" ht="15.55" thickTop="1" thickBot="1" x14ac:dyDescent="0.35">
      <c r="A6" s="161"/>
      <c r="B6" s="46">
        <v>0.29166666666666669</v>
      </c>
      <c r="C6" s="46"/>
      <c r="D6" s="46"/>
      <c r="E6" s="46"/>
      <c r="F6" s="47"/>
      <c r="G6" s="48">
        <v>0.29166666666666669</v>
      </c>
      <c r="H6" s="56">
        <f>(G6-B6)+(G6&lt;B6)*24</f>
        <v>0</v>
      </c>
      <c r="I6" s="57">
        <f>H6-((F6-E6)+(F6&lt;E6)*24+(D6-C6)+(D6&lt;C6)*24)</f>
        <v>0</v>
      </c>
      <c r="J6" s="58">
        <f>MIN(I6,$A$1)</f>
        <v>0</v>
      </c>
      <c r="K6" s="59">
        <f>MAX(0,I6-J6)</f>
        <v>0</v>
      </c>
      <c r="L6" s="70">
        <f>IF(K6&lt;=O6,0,K6-O6)</f>
        <v>0</v>
      </c>
      <c r="M6" s="329"/>
      <c r="N6" s="62" t="str">
        <f t="shared" si="0"/>
        <v>LIBRE</v>
      </c>
      <c r="O6" s="63">
        <f>IF(F6&gt;=$C$1,G6-F6+P6,IF(AND(F6&lt;$C$1,G6&gt;$C$1),G6-$C$1+P6,0+P6))</f>
        <v>0</v>
      </c>
      <c r="P6" s="209">
        <f t="shared" ref="P6:P11" si="1">IF(AND(B6&gt;=$F$1,B6&lt;$G$1),$G$1-B6,0)</f>
        <v>0</v>
      </c>
      <c r="Q6" s="208" t="str">
        <f t="shared" ref="Q6:Q46" si="2">IF(B6&gt;TIME(22,0,0), "OLE", IF(B6&gt;=TIME(7,0,0), "DIA", "MADRUGADA"))</f>
        <v>DIA</v>
      </c>
      <c r="R6" s="104">
        <v>1</v>
      </c>
      <c r="S6" s="100">
        <v>1</v>
      </c>
      <c r="T6" s="135"/>
      <c r="U6" s="129">
        <v>25</v>
      </c>
      <c r="W6" s="93"/>
      <c r="Y6" s="93"/>
      <c r="Z6" s="93"/>
      <c r="AA6" s="93"/>
      <c r="AB6" s="93"/>
      <c r="AC6" s="93"/>
      <c r="AD6" s="93"/>
      <c r="AE6" s="83"/>
    </row>
    <row r="7" spans="1:31" ht="15.55" thickTop="1" thickBot="1" x14ac:dyDescent="0.35">
      <c r="A7" s="161"/>
      <c r="B7" s="46">
        <v>0.29166666666666669</v>
      </c>
      <c r="C7" s="46"/>
      <c r="D7" s="46"/>
      <c r="E7" s="46"/>
      <c r="F7" s="47"/>
      <c r="G7" s="48">
        <v>0.29166666666666669</v>
      </c>
      <c r="H7" s="56">
        <f t="shared" ref="H7:H9" si="3">(G7-B7)+(G7&lt;B7)*24</f>
        <v>0</v>
      </c>
      <c r="I7" s="57">
        <f>H7-((F7-E7)+(D7-C7)+(F7&lt;E7)+(D7&lt;C7)*24)</f>
        <v>0</v>
      </c>
      <c r="J7" s="58">
        <f>MIN(I7,$A$1)</f>
        <v>0</v>
      </c>
      <c r="K7" s="59">
        <f>MAX(0,I7-J7)</f>
        <v>0</v>
      </c>
      <c r="L7" s="70">
        <f>IF(K7&lt;=O7,0,K7-O7)</f>
        <v>0</v>
      </c>
      <c r="M7" s="329"/>
      <c r="N7" s="62" t="str">
        <f t="shared" si="0"/>
        <v>LIBRE</v>
      </c>
      <c r="O7" s="63">
        <f>IF(F7&gt;=$C$1,G7-F7+P7,IF(G7&lt;=$C$1,0+P7,G7-$C$1+P7))</f>
        <v>0</v>
      </c>
      <c r="P7" s="209">
        <f t="shared" si="1"/>
        <v>0</v>
      </c>
      <c r="Q7" s="208" t="str">
        <f t="shared" si="2"/>
        <v>DIA</v>
      </c>
      <c r="R7" s="104"/>
      <c r="S7" s="100">
        <v>1</v>
      </c>
      <c r="T7" s="135"/>
      <c r="U7" s="129"/>
      <c r="W7" s="92" t="s">
        <v>96</v>
      </c>
      <c r="Y7" s="93"/>
      <c r="Z7" s="93"/>
      <c r="AA7" s="93"/>
      <c r="AB7" s="93"/>
      <c r="AC7" s="93"/>
      <c r="AD7" s="93"/>
      <c r="AE7" s="83"/>
    </row>
    <row r="8" spans="1:31" ht="15.55" thickTop="1" thickBot="1" x14ac:dyDescent="0.35">
      <c r="A8" s="162"/>
      <c r="B8" s="46">
        <v>0.29166666666666669</v>
      </c>
      <c r="C8" s="46"/>
      <c r="D8" s="46"/>
      <c r="E8" s="46"/>
      <c r="F8" s="47"/>
      <c r="G8" s="48">
        <v>0.29166666666666669</v>
      </c>
      <c r="H8" s="56">
        <f t="shared" si="3"/>
        <v>0</v>
      </c>
      <c r="I8" s="57">
        <f>H8-((F8-E8)+(D8-C8)+(F8&lt;E8)+(D8&lt;C8)*24)</f>
        <v>0</v>
      </c>
      <c r="J8" s="58">
        <f t="shared" ref="J8:J9" si="4">MIN(I8,$A$1)</f>
        <v>0</v>
      </c>
      <c r="K8" s="59">
        <f t="shared" ref="K8:K9" si="5">MAX(0,I8-J8)</f>
        <v>0</v>
      </c>
      <c r="L8" s="70">
        <f>IF(K8&lt;=O8,0,K8-O8)</f>
        <v>0</v>
      </c>
      <c r="M8" s="329"/>
      <c r="N8" s="62" t="str">
        <f t="shared" si="0"/>
        <v>LIBRE</v>
      </c>
      <c r="O8" s="63">
        <f>IF(F8&gt;=$C$1,G8-F8+P8,IF(G8&lt;=$C$1,0+P8,G8-$C$1+P8))</f>
        <v>0</v>
      </c>
      <c r="P8" s="209">
        <f t="shared" si="1"/>
        <v>0</v>
      </c>
      <c r="Q8" s="208" t="str">
        <f t="shared" si="2"/>
        <v>DIA</v>
      </c>
      <c r="R8" s="104"/>
      <c r="S8" s="100"/>
      <c r="T8" s="135">
        <v>1</v>
      </c>
      <c r="U8" s="129"/>
      <c r="W8" s="93"/>
      <c r="Y8" s="93"/>
      <c r="Z8" s="93"/>
      <c r="AA8" s="93"/>
      <c r="AB8" s="93"/>
      <c r="AC8" s="93"/>
      <c r="AD8" s="93"/>
      <c r="AE8" s="83"/>
    </row>
    <row r="9" spans="1:31" ht="15.55" thickTop="1" thickBot="1" x14ac:dyDescent="0.35">
      <c r="A9" s="161"/>
      <c r="B9" s="72">
        <v>0.29166666666666669</v>
      </c>
      <c r="C9" s="72"/>
      <c r="D9" s="72"/>
      <c r="E9" s="72"/>
      <c r="F9" s="73"/>
      <c r="G9" s="74">
        <v>0.29166666666666669</v>
      </c>
      <c r="H9" s="75">
        <f t="shared" si="3"/>
        <v>0</v>
      </c>
      <c r="I9" s="198">
        <v>0</v>
      </c>
      <c r="J9" s="77">
        <f t="shared" si="4"/>
        <v>0</v>
      </c>
      <c r="K9" s="78">
        <f t="shared" si="5"/>
        <v>0</v>
      </c>
      <c r="L9" s="79">
        <f>IF(K9&lt;=O9,0,K9-O9)</f>
        <v>0</v>
      </c>
      <c r="M9" s="330"/>
      <c r="N9" s="80" t="str">
        <f t="shared" si="0"/>
        <v>LIBRE</v>
      </c>
      <c r="O9" s="81">
        <f>IF(F9&gt;=$C$1,G9-F9+P9,IF(G9&lt;=$C$1,0+P9,G9-$C$1+P9))</f>
        <v>0</v>
      </c>
      <c r="P9" s="210">
        <f t="shared" si="1"/>
        <v>0</v>
      </c>
      <c r="Q9" s="208" t="str">
        <f t="shared" si="2"/>
        <v>DIA</v>
      </c>
      <c r="R9" s="105"/>
      <c r="S9" s="102"/>
      <c r="T9" s="136"/>
      <c r="U9" s="130"/>
      <c r="W9" s="93"/>
      <c r="Y9" s="93"/>
      <c r="Z9" s="93"/>
      <c r="AA9" s="93"/>
      <c r="AB9" s="93"/>
      <c r="AC9" s="93"/>
      <c r="AD9" s="93"/>
      <c r="AE9" s="83"/>
    </row>
    <row r="10" spans="1:31" ht="15.55" thickTop="1" thickBot="1" x14ac:dyDescent="0.35">
      <c r="A10" s="163"/>
      <c r="B10" s="49">
        <v>0.20833333333333334</v>
      </c>
      <c r="C10" s="49"/>
      <c r="D10" s="49"/>
      <c r="E10" s="49"/>
      <c r="F10" s="50"/>
      <c r="G10" s="51">
        <v>0.66666666666666663</v>
      </c>
      <c r="H10" s="67">
        <f t="shared" ref="H10" si="6">(G10-B10)+(G10&lt;B10)*24</f>
        <v>0.45833333333333326</v>
      </c>
      <c r="I10" s="68">
        <f t="shared" ref="I10" si="7">H10-((F10-E10)+(D10-C10)+(F10&lt;E10)+(D10&lt;C10)*24)</f>
        <v>0.45833333333333326</v>
      </c>
      <c r="J10" s="49">
        <v>0</v>
      </c>
      <c r="K10" s="165"/>
      <c r="L10" s="128">
        <f>(B10&gt;G10)*MEDIAN(0,G10-$B$1,MOD($B$1-$E$1,1))+MAX(0,MIN($E$1,G10+(B10&gt;G10))-MAX($B$1,B10))</f>
        <v>0.37499999999999994</v>
      </c>
      <c r="M10" s="65">
        <f>H10-L10-O10</f>
        <v>0</v>
      </c>
      <c r="N10" s="64" t="str">
        <f t="shared" si="0"/>
        <v>NORMAL</v>
      </c>
      <c r="O10" s="65">
        <f>MOD(G10-B10,1)-(G10&lt;B10)*($B$1-$C$1)-MEDIAN(G10,$B$1,$C$1)+MEDIAN(B10,$B$1,$C$1)</f>
        <v>8.3333333333333315E-2</v>
      </c>
      <c r="P10" s="209">
        <f t="shared" si="1"/>
        <v>8.3333333333333343E-2</v>
      </c>
      <c r="Q10" s="208" t="str">
        <f t="shared" si="2"/>
        <v>MADRUGADA</v>
      </c>
      <c r="R10" s="106"/>
      <c r="S10" s="101">
        <v>1</v>
      </c>
      <c r="T10" s="137"/>
      <c r="U10" s="131"/>
      <c r="V10" s="83"/>
      <c r="W10" s="92" t="s">
        <v>97</v>
      </c>
      <c r="Y10" s="93"/>
      <c r="Z10" s="93"/>
      <c r="AA10" s="93"/>
      <c r="AB10" s="93"/>
      <c r="AC10" s="93"/>
      <c r="AD10" s="93"/>
      <c r="AE10" s="83"/>
    </row>
    <row r="11" spans="1:31" ht="15.55" thickTop="1" thickBot="1" x14ac:dyDescent="0.35">
      <c r="A11" s="160">
        <v>42932</v>
      </c>
      <c r="B11" s="109">
        <v>0</v>
      </c>
      <c r="C11" s="109"/>
      <c r="D11" s="109"/>
      <c r="E11" s="109"/>
      <c r="F11" s="110"/>
      <c r="G11" s="111">
        <v>0.58333333333333337</v>
      </c>
      <c r="H11" s="112">
        <f>(G11-B11)+(G11&lt;B11)*24</f>
        <v>0.58333333333333337</v>
      </c>
      <c r="I11" s="113">
        <f>H11-((F11-E11)+(D11-C11)+(F11&lt;E11)+(D11&lt;C11)*24)</f>
        <v>0.58333333333333337</v>
      </c>
      <c r="J11" s="114">
        <f>MAX(0, (MIN(7/24, G$11) - B$11)) + MAX(0, (MIN(30/24, G$11) - MAX(1, B$11)))</f>
        <v>0.29166666666666669</v>
      </c>
      <c r="K11" s="166"/>
      <c r="L11" s="164"/>
      <c r="M11" s="115">
        <f>MAX(0, (MIN(22/24, G$11) - MAX(7/24, B$11)))</f>
        <v>0.29166666666666669</v>
      </c>
      <c r="N11" s="64" t="str">
        <f t="shared" si="0"/>
        <v>NORMAL</v>
      </c>
      <c r="O11" s="115">
        <f>MAX(0, (MIN(1, G$11) - MAX(22/24, B$11))) + J11</f>
        <v>0.29166666666666669</v>
      </c>
      <c r="P11" s="209">
        <f t="shared" si="1"/>
        <v>0.29166666666666669</v>
      </c>
      <c r="Q11" s="208" t="str">
        <f t="shared" si="2"/>
        <v>MADRUGADA</v>
      </c>
      <c r="R11" s="116"/>
      <c r="S11" s="117"/>
      <c r="T11" s="138"/>
      <c r="U11" s="132"/>
      <c r="V11" s="83"/>
      <c r="W11" s="93"/>
      <c r="Y11" s="93"/>
      <c r="Z11" s="93"/>
      <c r="AA11" s="93"/>
      <c r="AB11" s="93"/>
      <c r="AC11" s="93"/>
      <c r="AD11" s="93"/>
      <c r="AE11" s="83"/>
    </row>
    <row r="12" spans="1:31" ht="15.55" thickTop="1" thickBot="1" x14ac:dyDescent="0.35">
      <c r="A12" s="161">
        <v>42933</v>
      </c>
      <c r="B12" s="43">
        <v>0.29166666666666669</v>
      </c>
      <c r="C12" s="43">
        <v>0.58333333333333337</v>
      </c>
      <c r="D12" s="43">
        <v>0.58333333333333337</v>
      </c>
      <c r="E12" s="43">
        <v>0.58333333333333337</v>
      </c>
      <c r="F12" s="44">
        <v>0.625</v>
      </c>
      <c r="G12" s="45">
        <v>0.79166666666666663</v>
      </c>
      <c r="H12" s="52">
        <f>(G12-B12)+(G12&lt;B12)*24</f>
        <v>0.49999999999999994</v>
      </c>
      <c r="I12" s="53">
        <f>H12-((F12-E12)+(F12&lt;E12)*24+(D12-C12)+(D12&lt;C12)*24)</f>
        <v>0.45833333333333331</v>
      </c>
      <c r="J12" s="54">
        <f>MIN(I12,$A$1)</f>
        <v>0.33333333333333331</v>
      </c>
      <c r="K12" s="55">
        <f>MAX(0,I12-J12)</f>
        <v>0.125</v>
      </c>
      <c r="L12" s="69">
        <f>IF(K12&lt;=O12,0,K12-O12)</f>
        <v>0.125</v>
      </c>
      <c r="M12" s="328"/>
      <c r="N12" s="60" t="str">
        <f t="shared" si="0"/>
        <v>NORMAL</v>
      </c>
      <c r="O12" s="61">
        <f>IF(F12&gt;=$C$1,G12-F12+P12,IF(G12&lt;=$C$1,0+P12,G12-$C$1+P12))</f>
        <v>0</v>
      </c>
      <c r="P12" s="207">
        <f>IF(AND(B12&gt;=$F$1,B12&lt;$G$1),$G$1-B12,0)</f>
        <v>0</v>
      </c>
      <c r="Q12" s="208" t="str">
        <f t="shared" si="2"/>
        <v>DIA</v>
      </c>
      <c r="R12" s="107"/>
      <c r="S12" s="103"/>
      <c r="T12" s="139"/>
      <c r="U12" s="133"/>
      <c r="V12" s="83"/>
      <c r="W12" s="92" t="s">
        <v>98</v>
      </c>
      <c r="Y12" s="93"/>
      <c r="Z12" s="93"/>
      <c r="AA12" s="93"/>
      <c r="AB12" s="93"/>
      <c r="AC12" s="93"/>
      <c r="AD12" s="93"/>
      <c r="AE12" s="83"/>
    </row>
    <row r="13" spans="1:31" ht="15.55" thickTop="1" thickBot="1" x14ac:dyDescent="0.35">
      <c r="A13" s="161">
        <v>42934</v>
      </c>
      <c r="B13" s="46">
        <v>0.29166666666666669</v>
      </c>
      <c r="C13" s="46">
        <v>0.58333333333333337</v>
      </c>
      <c r="D13" s="46">
        <v>0.58333333333333337</v>
      </c>
      <c r="E13" s="46">
        <v>0.58333333333333337</v>
      </c>
      <c r="F13" s="47">
        <v>0.625</v>
      </c>
      <c r="G13" s="48">
        <v>0.79166666666666663</v>
      </c>
      <c r="H13" s="56">
        <f>(G13-B13)+(G13&lt;B13)*24</f>
        <v>0.49999999999999994</v>
      </c>
      <c r="I13" s="57">
        <f>H13-((F13-E13)+(F13&lt;E13)*24+(D13-C13)+(D13&lt;C13)*24)</f>
        <v>0.45833333333333331</v>
      </c>
      <c r="J13" s="58">
        <f>MIN(I13,$A$1)</f>
        <v>0.33333333333333331</v>
      </c>
      <c r="K13" s="59">
        <f>MAX(0,I13-J13)</f>
        <v>0.125</v>
      </c>
      <c r="L13" s="70">
        <f>IF(K13&lt;=O13,0,K13-O13)</f>
        <v>0.125</v>
      </c>
      <c r="M13" s="329"/>
      <c r="N13" s="62" t="str">
        <f t="shared" si="0"/>
        <v>NORMAL</v>
      </c>
      <c r="O13" s="63">
        <f>IF(F13&gt;=$C$1,G13-F13+P13,IF(AND(F13&lt;$C$1,G13&gt;$C$1),G13-$C$1+P13,0+P13))</f>
        <v>0</v>
      </c>
      <c r="P13" s="209">
        <f t="shared" ref="P13:P25" si="8">IF(AND(B13&gt;=$F$1,B13&lt;$G$1),$G$1-B13,0)</f>
        <v>0</v>
      </c>
      <c r="Q13" s="208" t="str">
        <f t="shared" si="2"/>
        <v>DIA</v>
      </c>
      <c r="R13" s="104"/>
      <c r="S13" s="100"/>
      <c r="T13" s="135">
        <v>1</v>
      </c>
      <c r="U13" s="129"/>
      <c r="V13" s="83"/>
      <c r="W13" s="83"/>
      <c r="Y13" s="83"/>
      <c r="Z13" s="83"/>
      <c r="AA13" s="83"/>
      <c r="AB13" s="83"/>
    </row>
    <row r="14" spans="1:31" ht="15.55" thickTop="1" thickBot="1" x14ac:dyDescent="0.35">
      <c r="A14" s="161">
        <v>42935</v>
      </c>
      <c r="B14" s="46">
        <v>0.29166666666666669</v>
      </c>
      <c r="C14" s="46">
        <v>0.58333333333333337</v>
      </c>
      <c r="D14" s="46">
        <v>0.58333333333333337</v>
      </c>
      <c r="E14" s="46">
        <v>0.58333333333333337</v>
      </c>
      <c r="F14" s="47">
        <v>0.625</v>
      </c>
      <c r="G14" s="48">
        <v>0.875</v>
      </c>
      <c r="H14" s="56">
        <f t="shared" ref="H14:H24" si="9">(G14-B14)+(G14&lt;B14)*24</f>
        <v>0.58333333333333326</v>
      </c>
      <c r="I14" s="57">
        <f>H14-((F14-E14)+(D14-C14)+(F14&lt;E14)+(D14&lt;C14)*24)</f>
        <v>0.54166666666666663</v>
      </c>
      <c r="J14" s="58">
        <f>MIN(I14,$A$1)</f>
        <v>0.33333333333333331</v>
      </c>
      <c r="K14" s="59">
        <f>MAX(0,I14-J14)</f>
        <v>0.20833333333333331</v>
      </c>
      <c r="L14" s="70">
        <f>IF(K14&lt;=O14,0,K14-O14)</f>
        <v>0.20833333333333331</v>
      </c>
      <c r="M14" s="329"/>
      <c r="N14" s="62" t="str">
        <f t="shared" si="0"/>
        <v>NORMAL</v>
      </c>
      <c r="O14" s="63">
        <f>IF(F14&gt;=$C$1,G14-F14+P14,IF(G14&lt;=$C$1,0+P14,G14-$C$1+P14))</f>
        <v>0</v>
      </c>
      <c r="P14" s="209">
        <f t="shared" si="8"/>
        <v>0</v>
      </c>
      <c r="Q14" s="208" t="str">
        <f t="shared" si="2"/>
        <v>DIA</v>
      </c>
      <c r="R14" s="104"/>
      <c r="S14" s="100">
        <v>1</v>
      </c>
      <c r="T14" s="135"/>
      <c r="U14" s="129"/>
      <c r="V14" s="83"/>
      <c r="W14" s="83"/>
      <c r="Y14" s="83"/>
      <c r="Z14" s="83"/>
      <c r="AA14" s="83"/>
      <c r="AB14" s="83"/>
    </row>
    <row r="15" spans="1:31" ht="15.55" thickTop="1" thickBot="1" x14ac:dyDescent="0.35">
      <c r="A15" s="162">
        <v>42936</v>
      </c>
      <c r="B15" s="46">
        <v>0.29166666666666669</v>
      </c>
      <c r="C15" s="46">
        <v>0.58333333333333337</v>
      </c>
      <c r="D15" s="46">
        <v>0.58333333333333337</v>
      </c>
      <c r="E15" s="46">
        <v>0.58333333333333337</v>
      </c>
      <c r="F15" s="47">
        <v>0.625</v>
      </c>
      <c r="G15" s="48">
        <v>0.79166666666666663</v>
      </c>
      <c r="H15" s="56">
        <f t="shared" si="9"/>
        <v>0.49999999999999994</v>
      </c>
      <c r="I15" s="57">
        <f>H15-((F15-E15)+(D15-C15)+(F15&lt;E15)+(D15&lt;C15)*24)</f>
        <v>0.45833333333333331</v>
      </c>
      <c r="J15" s="58">
        <f t="shared" ref="J15:J23" si="10">MIN(I15,$A$1)</f>
        <v>0.33333333333333331</v>
      </c>
      <c r="K15" s="59">
        <f t="shared" ref="K15:K23" si="11">MAX(0,I15-J15)</f>
        <v>0.125</v>
      </c>
      <c r="L15" s="70">
        <f>IF(K15&lt;=O15,0,K15-O15)</f>
        <v>0.125</v>
      </c>
      <c r="M15" s="329"/>
      <c r="N15" s="62" t="str">
        <f t="shared" si="0"/>
        <v>NORMAL</v>
      </c>
      <c r="O15" s="63">
        <f>IF(F15&gt;=$C$1,G15-F15+P15,IF(G15&lt;=$C$1,0+P15,G15-$C$1+P15))</f>
        <v>0</v>
      </c>
      <c r="P15" s="209">
        <f t="shared" si="8"/>
        <v>0</v>
      </c>
      <c r="Q15" s="208" t="str">
        <f t="shared" si="2"/>
        <v>DIA</v>
      </c>
      <c r="R15" s="104"/>
      <c r="S15" s="100"/>
      <c r="T15" s="135">
        <v>1</v>
      </c>
      <c r="U15" s="129">
        <v>36</v>
      </c>
      <c r="V15" s="83"/>
      <c r="W15" s="83"/>
      <c r="Y15" s="83"/>
      <c r="Z15" s="83"/>
      <c r="AA15" s="83"/>
      <c r="AB15" s="83"/>
    </row>
    <row r="16" spans="1:31" ht="15.55" thickTop="1" thickBot="1" x14ac:dyDescent="0.35">
      <c r="A16" s="161">
        <v>42937</v>
      </c>
      <c r="B16" s="46">
        <v>0.29166666666666669</v>
      </c>
      <c r="C16" s="46">
        <v>0.58333333333333337</v>
      </c>
      <c r="D16" s="46">
        <v>0.58333333333333337</v>
      </c>
      <c r="E16" s="46">
        <v>0.58333333333333337</v>
      </c>
      <c r="F16" s="47">
        <v>0.58333333333333337</v>
      </c>
      <c r="G16" s="48">
        <v>0.625</v>
      </c>
      <c r="H16" s="56">
        <f>MOD(G16-B16,1)</f>
        <v>0.33333333333333331</v>
      </c>
      <c r="I16" s="57">
        <f>H16-(MOD(D16-C16,1)+MOD(F16-E16,1))</f>
        <v>0.33333333333333331</v>
      </c>
      <c r="J16" s="58">
        <f t="shared" si="10"/>
        <v>0.33333333333333331</v>
      </c>
      <c r="K16" s="59">
        <f t="shared" si="11"/>
        <v>0</v>
      </c>
      <c r="L16" s="70">
        <f>IF(K16&lt;=O16,0,K16-O16)</f>
        <v>0</v>
      </c>
      <c r="M16" s="330"/>
      <c r="N16" s="62" t="str">
        <f t="shared" si="0"/>
        <v>NORMAL</v>
      </c>
      <c r="O16" s="63">
        <f>IF(F16&gt;=$C$1,G16-F16+P16,IF(G16&lt;=$C$1,0+P16,G16-$C$1+P16))</f>
        <v>0</v>
      </c>
      <c r="P16" s="209">
        <f t="shared" si="8"/>
        <v>0</v>
      </c>
      <c r="Q16" s="208" t="str">
        <f t="shared" si="2"/>
        <v>DIA</v>
      </c>
      <c r="R16" s="105"/>
      <c r="S16" s="102">
        <v>1</v>
      </c>
      <c r="T16" s="136"/>
      <c r="U16" s="130"/>
    </row>
    <row r="17" spans="1:21" ht="15.55" thickTop="1" thickBot="1" x14ac:dyDescent="0.35">
      <c r="A17" s="163">
        <v>42938</v>
      </c>
      <c r="B17" s="84">
        <v>0</v>
      </c>
      <c r="C17" s="84"/>
      <c r="D17" s="84"/>
      <c r="E17" s="84"/>
      <c r="F17" s="85"/>
      <c r="G17" s="86">
        <v>0</v>
      </c>
      <c r="H17" s="87">
        <f t="shared" si="9"/>
        <v>0</v>
      </c>
      <c r="I17" s="88">
        <f t="shared" ref="I17:I25" si="12">H17-((F17-E17)+(D17-C17)+(F17&lt;E17)+(D17&lt;C17)*24)</f>
        <v>0</v>
      </c>
      <c r="J17" s="84">
        <v>0</v>
      </c>
      <c r="K17" s="165"/>
      <c r="L17" s="128">
        <f>(B17&gt;G17)*MEDIAN(0,G17-$B$1,MOD($B$1-$E$1,1))+MAX(0,MIN($E$1,G17+(B17&gt;G17))-MAX($B$1,B17))</f>
        <v>0</v>
      </c>
      <c r="M17" s="89">
        <f>H17-L17-O17</f>
        <v>0</v>
      </c>
      <c r="N17" s="90" t="str">
        <f t="shared" si="0"/>
        <v>LIBRE</v>
      </c>
      <c r="O17" s="89">
        <f>MOD(G17-B17,1)-(G17&lt;B17)*($B$1-$C$1)-MEDIAN(G17,$B$1,$C$1)+MEDIAN(B17,$B$1,$C$1)</f>
        <v>0</v>
      </c>
      <c r="P17" s="207">
        <f t="shared" si="8"/>
        <v>0.29166666666666669</v>
      </c>
      <c r="Q17" s="208" t="str">
        <f t="shared" si="2"/>
        <v>MADRUGADA</v>
      </c>
      <c r="R17" s="106"/>
      <c r="S17" s="101"/>
      <c r="T17" s="137"/>
      <c r="U17" s="131"/>
    </row>
    <row r="18" spans="1:21" ht="15.55" thickTop="1" thickBot="1" x14ac:dyDescent="0.35">
      <c r="A18" s="160">
        <v>42939</v>
      </c>
      <c r="B18" s="120">
        <v>0.25</v>
      </c>
      <c r="C18" s="120"/>
      <c r="D18" s="120"/>
      <c r="E18" s="120"/>
      <c r="F18" s="121"/>
      <c r="G18" s="122">
        <v>0.76041666666666663</v>
      </c>
      <c r="H18" s="123">
        <f>(G18-B18)+(G18&lt;B18)*24</f>
        <v>0.51041666666666663</v>
      </c>
      <c r="I18" s="124">
        <f>H18-((F18-E18)+(D18-C18)+(F18&lt;E18)+(D18&lt;C18)*24)</f>
        <v>0.51041666666666663</v>
      </c>
      <c r="J18" s="125">
        <f>MAX(0, (MIN(7/24, G$18) - B$18)) + MAX(0, (MIN(30/24, G$18) - MAX(1, B$18)))</f>
        <v>4.1666666666666685E-2</v>
      </c>
      <c r="K18" s="166"/>
      <c r="L18" s="164"/>
      <c r="M18" s="126">
        <f>MAX(0, (MIN(22/24, G$18) - MAX(7/24, B$18)))</f>
        <v>0.46874999999999994</v>
      </c>
      <c r="N18" s="71" t="str">
        <f t="shared" si="0"/>
        <v>NORMAL</v>
      </c>
      <c r="O18" s="126">
        <f>MAX(0, (MIN(1, G$18) - MAX(22/24, B$18))) + J18</f>
        <v>4.1666666666666685E-2</v>
      </c>
      <c r="P18" s="210">
        <f t="shared" si="8"/>
        <v>4.1666666666666685E-2</v>
      </c>
      <c r="Q18" s="208" t="str">
        <f t="shared" si="2"/>
        <v>MADRUGADA</v>
      </c>
      <c r="R18" s="116"/>
      <c r="S18" s="117"/>
      <c r="T18" s="138"/>
      <c r="U18" s="132"/>
    </row>
    <row r="19" spans="1:21" ht="15.55" thickTop="1" thickBot="1" x14ac:dyDescent="0.35">
      <c r="A19" s="161">
        <v>42940</v>
      </c>
      <c r="B19" s="46">
        <v>0.33333333333333331</v>
      </c>
      <c r="C19" s="46">
        <v>0.58333333333333337</v>
      </c>
      <c r="D19" s="46">
        <v>0.58333333333333337</v>
      </c>
      <c r="E19" s="46">
        <v>0.58333333333333337</v>
      </c>
      <c r="F19" s="47">
        <v>0.625</v>
      </c>
      <c r="G19" s="48">
        <v>0.77083333333333337</v>
      </c>
      <c r="H19" s="56">
        <f t="shared" si="9"/>
        <v>0.43750000000000006</v>
      </c>
      <c r="I19" s="57">
        <f t="shared" si="12"/>
        <v>0.39583333333333343</v>
      </c>
      <c r="J19" s="58">
        <f t="shared" si="10"/>
        <v>0.33333333333333331</v>
      </c>
      <c r="K19" s="59">
        <f t="shared" si="11"/>
        <v>6.2500000000000111E-2</v>
      </c>
      <c r="L19" s="70">
        <f t="shared" ref="L19:L23" si="13">IF(K19&lt;=O19,0,K19-O19)</f>
        <v>6.2500000000000111E-2</v>
      </c>
      <c r="M19" s="328"/>
      <c r="N19" s="62" t="str">
        <f t="shared" si="0"/>
        <v>NORMAL</v>
      </c>
      <c r="O19" s="66">
        <f>IF(F19&gt;=$C$1,G19-F19+P19,IF(G19&lt;=$C$1,0+P19,G19-$C$1+P19))</f>
        <v>0</v>
      </c>
      <c r="P19" s="209">
        <f t="shared" si="8"/>
        <v>0</v>
      </c>
      <c r="Q19" s="208" t="str">
        <f t="shared" si="2"/>
        <v>DIA</v>
      </c>
      <c r="R19" s="107"/>
      <c r="S19" s="103"/>
      <c r="T19" s="139"/>
      <c r="U19" s="133"/>
    </row>
    <row r="20" spans="1:21" ht="15.55" thickTop="1" thickBot="1" x14ac:dyDescent="0.35">
      <c r="A20" s="161">
        <v>42941</v>
      </c>
      <c r="B20" s="46">
        <v>0.29166666666666669</v>
      </c>
      <c r="C20" s="46">
        <v>0.58333333333333337</v>
      </c>
      <c r="D20" s="46">
        <v>0.58333333333333337</v>
      </c>
      <c r="E20" s="46">
        <v>0.58333333333333337</v>
      </c>
      <c r="F20" s="47">
        <v>0.625</v>
      </c>
      <c r="G20" s="48">
        <v>0.79166666666666663</v>
      </c>
      <c r="H20" s="56">
        <f t="shared" si="9"/>
        <v>0.49999999999999994</v>
      </c>
      <c r="I20" s="57">
        <f t="shared" si="12"/>
        <v>0.45833333333333331</v>
      </c>
      <c r="J20" s="58">
        <f t="shared" si="10"/>
        <v>0.33333333333333331</v>
      </c>
      <c r="K20" s="59">
        <f t="shared" si="11"/>
        <v>0.125</v>
      </c>
      <c r="L20" s="70">
        <f t="shared" si="13"/>
        <v>0.125</v>
      </c>
      <c r="M20" s="329"/>
      <c r="N20" s="62" t="str">
        <f t="shared" si="0"/>
        <v>NORMAL</v>
      </c>
      <c r="O20" s="66">
        <f>IF(F20&gt;=$C$1,G20-F20+P20,IF(G20&lt;=$C$1,0+P20,G20-$C$1+P20))</f>
        <v>0</v>
      </c>
      <c r="P20" s="209">
        <f t="shared" si="8"/>
        <v>0</v>
      </c>
      <c r="Q20" s="208" t="str">
        <f t="shared" si="2"/>
        <v>DIA</v>
      </c>
      <c r="R20" s="104"/>
      <c r="S20" s="100"/>
      <c r="T20" s="135">
        <v>1</v>
      </c>
      <c r="U20" s="129"/>
    </row>
    <row r="21" spans="1:21" ht="15.55" thickTop="1" thickBot="1" x14ac:dyDescent="0.35">
      <c r="A21" s="161">
        <v>42942</v>
      </c>
      <c r="B21" s="46">
        <v>0.29166666666666669</v>
      </c>
      <c r="C21" s="46">
        <v>0.58333333333333337</v>
      </c>
      <c r="D21" s="46">
        <v>0.58333333333333337</v>
      </c>
      <c r="E21" s="46">
        <v>0.58333333333333337</v>
      </c>
      <c r="F21" s="47">
        <v>0.625</v>
      </c>
      <c r="G21" s="48">
        <v>0.79166666666666663</v>
      </c>
      <c r="H21" s="56">
        <f t="shared" si="9"/>
        <v>0.49999999999999994</v>
      </c>
      <c r="I21" s="57">
        <f t="shared" si="12"/>
        <v>0.45833333333333331</v>
      </c>
      <c r="J21" s="58">
        <f t="shared" si="10"/>
        <v>0.33333333333333331</v>
      </c>
      <c r="K21" s="59">
        <f t="shared" si="11"/>
        <v>0.125</v>
      </c>
      <c r="L21" s="70">
        <f t="shared" si="13"/>
        <v>0.125</v>
      </c>
      <c r="M21" s="329"/>
      <c r="N21" s="62" t="str">
        <f t="shared" si="0"/>
        <v>NORMAL</v>
      </c>
      <c r="O21" s="66">
        <f>IF(F21&gt;=$C$1,G21-F21+P21,IF(G21&lt;=$C$1,0+P21,G21-$C$1+P21))</f>
        <v>0</v>
      </c>
      <c r="P21" s="209">
        <f t="shared" si="8"/>
        <v>0</v>
      </c>
      <c r="Q21" s="208" t="str">
        <f t="shared" si="2"/>
        <v>DIA</v>
      </c>
      <c r="R21" s="104">
        <v>1</v>
      </c>
      <c r="S21" s="100"/>
      <c r="T21" s="135"/>
      <c r="U21" s="129"/>
    </row>
    <row r="22" spans="1:21" ht="15.55" thickTop="1" thickBot="1" x14ac:dyDescent="0.35">
      <c r="A22" s="161">
        <v>42943</v>
      </c>
      <c r="B22" s="46">
        <v>0.25</v>
      </c>
      <c r="C22" s="46">
        <v>0.58333333333333337</v>
      </c>
      <c r="D22" s="46">
        <v>0.58333333333333337</v>
      </c>
      <c r="E22" s="46">
        <v>0.58333333333333337</v>
      </c>
      <c r="F22" s="47">
        <v>0.625</v>
      </c>
      <c r="G22" s="48">
        <v>0.79166666666666663</v>
      </c>
      <c r="H22" s="56">
        <f t="shared" si="9"/>
        <v>0.54166666666666663</v>
      </c>
      <c r="I22" s="57">
        <f t="shared" si="12"/>
        <v>0.5</v>
      </c>
      <c r="J22" s="58">
        <f t="shared" si="10"/>
        <v>0.33333333333333331</v>
      </c>
      <c r="K22" s="59">
        <f t="shared" si="11"/>
        <v>0.16666666666666669</v>
      </c>
      <c r="L22" s="70">
        <f t="shared" si="13"/>
        <v>0.125</v>
      </c>
      <c r="M22" s="329"/>
      <c r="N22" s="62" t="str">
        <f t="shared" si="0"/>
        <v>NORMAL</v>
      </c>
      <c r="O22" s="66">
        <f>IF(F22&gt;=$C$1,G22-F22+P22,IF(G22&lt;=$C$1,0+P22,G22-$C$1+P22))</f>
        <v>4.1666666666666685E-2</v>
      </c>
      <c r="P22" s="209">
        <f t="shared" si="8"/>
        <v>4.1666666666666685E-2</v>
      </c>
      <c r="Q22" s="208" t="str">
        <f t="shared" si="2"/>
        <v>MADRUGADA</v>
      </c>
      <c r="R22" s="104"/>
      <c r="S22" s="100">
        <v>1</v>
      </c>
      <c r="T22" s="135"/>
      <c r="U22" s="129"/>
    </row>
    <row r="23" spans="1:21" ht="15.55" thickTop="1" thickBot="1" x14ac:dyDescent="0.35">
      <c r="A23" s="161">
        <v>42944</v>
      </c>
      <c r="B23" s="46">
        <v>0.29166666666666669</v>
      </c>
      <c r="C23" s="46">
        <v>0.29166666666666669</v>
      </c>
      <c r="D23" s="46">
        <v>0.29166666666666669</v>
      </c>
      <c r="E23" s="46">
        <v>0.29166666666666669</v>
      </c>
      <c r="F23" s="47">
        <v>0.29166666666666669</v>
      </c>
      <c r="G23" s="48">
        <v>0.57291666666666663</v>
      </c>
      <c r="H23" s="56">
        <f>MOD(G23-B23,1)</f>
        <v>0.28124999999999994</v>
      </c>
      <c r="I23" s="57">
        <f>H23-(MOD(D23-C23,1)+MOD(F23-E23,1))</f>
        <v>0.28124999999999994</v>
      </c>
      <c r="J23" s="58">
        <f t="shared" si="10"/>
        <v>0.28124999999999994</v>
      </c>
      <c r="K23" s="59">
        <f t="shared" si="11"/>
        <v>0</v>
      </c>
      <c r="L23" s="70">
        <f t="shared" si="13"/>
        <v>0</v>
      </c>
      <c r="M23" s="330"/>
      <c r="N23" s="62" t="str">
        <f t="shared" si="0"/>
        <v>NORMAL</v>
      </c>
      <c r="O23" s="66">
        <f>IF(F23&gt;=$C$1,G23-F23+P23,IF(AND(F23&lt;$C$1,G23&gt;$C$1),G23-$C$1+P23,0+P23))</f>
        <v>0</v>
      </c>
      <c r="P23" s="209">
        <f t="shared" si="8"/>
        <v>0</v>
      </c>
      <c r="Q23" s="208" t="str">
        <f t="shared" si="2"/>
        <v>DIA</v>
      </c>
      <c r="R23" s="105">
        <v>1</v>
      </c>
      <c r="S23" s="102"/>
      <c r="T23" s="136"/>
      <c r="U23" s="130"/>
    </row>
    <row r="24" spans="1:21" ht="15.55" thickTop="1" thickBot="1" x14ac:dyDescent="0.35">
      <c r="A24" s="163">
        <v>42945</v>
      </c>
      <c r="B24" s="84">
        <v>0</v>
      </c>
      <c r="C24" s="84"/>
      <c r="D24" s="84"/>
      <c r="E24" s="84"/>
      <c r="F24" s="85"/>
      <c r="G24" s="86">
        <v>0</v>
      </c>
      <c r="H24" s="87">
        <f t="shared" si="9"/>
        <v>0</v>
      </c>
      <c r="I24" s="88">
        <f t="shared" si="12"/>
        <v>0</v>
      </c>
      <c r="J24" s="84">
        <v>0</v>
      </c>
      <c r="K24" s="165"/>
      <c r="L24" s="128">
        <f>(B24&gt;G24)*MEDIAN(0,G24-$B$1,MOD($B$1-$E$1,1))+MAX(0,MIN($E$1,G24+(B24&gt;G24))-MAX($B$1,B24))</f>
        <v>0</v>
      </c>
      <c r="M24" s="89">
        <f>H24-L24-O24</f>
        <v>0</v>
      </c>
      <c r="N24" s="90" t="str">
        <f t="shared" si="0"/>
        <v>LIBRE</v>
      </c>
      <c r="O24" s="89">
        <f>MOD(G24-B24,1)-(G24&lt;B24)*($B$1-$C$1)-MEDIAN(G24,$B$1,$C$1)+MEDIAN(B24,$B$1,$C$1)</f>
        <v>0</v>
      </c>
      <c r="P24" s="207">
        <f t="shared" si="8"/>
        <v>0.29166666666666669</v>
      </c>
      <c r="Q24" s="208" t="str">
        <f t="shared" si="2"/>
        <v>MADRUGADA</v>
      </c>
      <c r="R24" s="106"/>
      <c r="S24" s="101"/>
      <c r="T24" s="137"/>
      <c r="U24" s="131"/>
    </row>
    <row r="25" spans="1:21" ht="15.55" thickTop="1" thickBot="1" x14ac:dyDescent="0.35">
      <c r="A25" s="160">
        <v>42946</v>
      </c>
      <c r="B25" s="120">
        <v>0.3125</v>
      </c>
      <c r="C25" s="120"/>
      <c r="D25" s="120"/>
      <c r="E25" s="120"/>
      <c r="F25" s="121"/>
      <c r="G25" s="122">
        <v>0.58333333333333337</v>
      </c>
      <c r="H25" s="123">
        <f>(G25-B25)+(G25&lt;B25)*24</f>
        <v>0.27083333333333337</v>
      </c>
      <c r="I25" s="124">
        <f t="shared" si="12"/>
        <v>0.27083333333333337</v>
      </c>
      <c r="J25" s="125">
        <f>MAX(0, (MIN(7/24, G$25) - B$25)) + MAX(0, (MIN(30/24, G$25) - MAX(1, B$25)))</f>
        <v>0</v>
      </c>
      <c r="K25" s="166"/>
      <c r="L25" s="164"/>
      <c r="M25" s="126">
        <f>MAX(0, (MIN(22/24, G$25) - MAX(7/24, B$25)))</f>
        <v>0.27083333333333337</v>
      </c>
      <c r="N25" s="71" t="str">
        <f t="shared" si="0"/>
        <v>NORMAL</v>
      </c>
      <c r="O25" s="126">
        <f>MAX(0, (MIN(1, G$25) - MAX(22/24, B$25))) + J25</f>
        <v>0</v>
      </c>
      <c r="P25" s="210">
        <f t="shared" si="8"/>
        <v>0</v>
      </c>
      <c r="Q25" s="208" t="str">
        <f t="shared" si="2"/>
        <v>DIA</v>
      </c>
      <c r="R25" s="116"/>
      <c r="S25" s="117"/>
      <c r="T25" s="138"/>
      <c r="U25" s="132"/>
    </row>
    <row r="26" spans="1:21" ht="15.55" thickTop="1" thickBot="1" x14ac:dyDescent="0.35">
      <c r="A26" s="161">
        <v>42947</v>
      </c>
      <c r="B26" s="43">
        <v>0.25</v>
      </c>
      <c r="C26" s="43">
        <v>0.58333333333333337</v>
      </c>
      <c r="D26" s="43">
        <v>0.58333333333333337</v>
      </c>
      <c r="E26" s="43">
        <v>0.58333333333333337</v>
      </c>
      <c r="F26" s="44">
        <v>0.625</v>
      </c>
      <c r="G26" s="45">
        <v>0.83333333333333337</v>
      </c>
      <c r="H26" s="52">
        <f>(G26-B26)+(G26&lt;B26)*24</f>
        <v>0.58333333333333337</v>
      </c>
      <c r="I26" s="53">
        <f>H26-((F26-E26)+(F26&lt;E26)*24+(D26-C26)+(D26&lt;C26)*24)</f>
        <v>0.54166666666666674</v>
      </c>
      <c r="J26" s="54">
        <f>MIN(I26,$A$1)</f>
        <v>0.33333333333333331</v>
      </c>
      <c r="K26" s="55">
        <f>MAX(0,I26-J26)</f>
        <v>0.20833333333333343</v>
      </c>
      <c r="L26" s="69">
        <f>IF(K26&lt;=O26,0,K26-O26)</f>
        <v>0.16666666666666674</v>
      </c>
      <c r="M26" s="328"/>
      <c r="N26" s="60" t="str">
        <f t="shared" si="0"/>
        <v>NORMAL</v>
      </c>
      <c r="O26" s="61">
        <f>IF(F26&gt;=$C$1,G26-F26+P26,IF(G26&lt;=$C$1,0+P26,G26-$C$1+P26))</f>
        <v>4.1666666666666685E-2</v>
      </c>
      <c r="P26" s="207">
        <f>IF(AND(B26&gt;=$F$1,B26&lt;$G$1),$G$1-B26,0)</f>
        <v>4.1666666666666685E-2</v>
      </c>
      <c r="Q26" s="208" t="str">
        <f t="shared" si="2"/>
        <v>MADRUGADA</v>
      </c>
      <c r="R26" s="107"/>
      <c r="S26" s="103"/>
      <c r="T26" s="139"/>
      <c r="U26" s="133"/>
    </row>
    <row r="27" spans="1:21" ht="15.55" thickTop="1" thickBot="1" x14ac:dyDescent="0.35">
      <c r="A27" s="161">
        <v>42948</v>
      </c>
      <c r="B27" s="46">
        <v>0.29166666666666669</v>
      </c>
      <c r="C27" s="46">
        <v>0.5625</v>
      </c>
      <c r="D27" s="46">
        <v>0.5625</v>
      </c>
      <c r="E27" s="46">
        <v>0.5625</v>
      </c>
      <c r="F27" s="47">
        <v>0.60416666666666663</v>
      </c>
      <c r="G27" s="48">
        <v>0.79166666666666663</v>
      </c>
      <c r="H27" s="56">
        <f>(G27-B27)+(G27&lt;B27)*24</f>
        <v>0.49999999999999994</v>
      </c>
      <c r="I27" s="57">
        <f>H27-((F27-E27)+(F27&lt;E27)*24+(D27-C27)+(D27&lt;C27)*24)</f>
        <v>0.45833333333333331</v>
      </c>
      <c r="J27" s="58">
        <f>MIN(I27,$A$1)</f>
        <v>0.33333333333333331</v>
      </c>
      <c r="K27" s="59">
        <f>MAX(0,I27-J27)</f>
        <v>0.125</v>
      </c>
      <c r="L27" s="70">
        <f>IF(K27&lt;=O27,0,K27-O27)</f>
        <v>0.125</v>
      </c>
      <c r="M27" s="329"/>
      <c r="N27" s="62" t="str">
        <f t="shared" si="0"/>
        <v>NORMAL</v>
      </c>
      <c r="O27" s="63">
        <f>IF(F27&gt;=$C$1,G27-F27+P27,IF(AND(F27&lt;$C$1,G27&gt;$C$1),G27-$C$1+P27,0+P27))</f>
        <v>0</v>
      </c>
      <c r="P27" s="209">
        <f t="shared" ref="P27:P39" si="14">IF(AND(B27&gt;=$F$1,B27&lt;$G$1),$G$1-B27,0)</f>
        <v>0</v>
      </c>
      <c r="Q27" s="208" t="str">
        <f t="shared" si="2"/>
        <v>DIA</v>
      </c>
      <c r="R27" s="104"/>
      <c r="S27" s="100"/>
      <c r="T27" s="135"/>
      <c r="U27" s="129"/>
    </row>
    <row r="28" spans="1:21" ht="15.55" thickTop="1" thickBot="1" x14ac:dyDescent="0.35">
      <c r="A28" s="161">
        <v>42949</v>
      </c>
      <c r="B28" s="46">
        <v>0.25</v>
      </c>
      <c r="C28" s="46">
        <v>0.58333333333333337</v>
      </c>
      <c r="D28" s="46">
        <v>0.58333333333333337</v>
      </c>
      <c r="E28" s="46">
        <v>0.58333333333333337</v>
      </c>
      <c r="F28" s="47">
        <v>0.625</v>
      </c>
      <c r="G28" s="48">
        <v>0.79166666666666663</v>
      </c>
      <c r="H28" s="56">
        <f t="shared" ref="H28:H29" si="15">(G28-B28)+(G28&lt;B28)*24</f>
        <v>0.54166666666666663</v>
      </c>
      <c r="I28" s="57">
        <f>H28-((F28-E28)+(D28-C28)+(F28&lt;E28)+(D28&lt;C28)*24)</f>
        <v>0.5</v>
      </c>
      <c r="J28" s="58">
        <f>MIN(I28,$A$1)</f>
        <v>0.33333333333333331</v>
      </c>
      <c r="K28" s="59">
        <f>MAX(0,I28-J28)</f>
        <v>0.16666666666666669</v>
      </c>
      <c r="L28" s="70">
        <f>IF(K28&lt;=O28,0,K28-O28)</f>
        <v>0.125</v>
      </c>
      <c r="M28" s="329"/>
      <c r="N28" s="62" t="str">
        <f t="shared" si="0"/>
        <v>NORMAL</v>
      </c>
      <c r="O28" s="63">
        <f>IF(F28&gt;=$C$1,G28-F28+P28,IF(G28&lt;=$C$1,0+P28,G28-$C$1+P28))</f>
        <v>4.1666666666666685E-2</v>
      </c>
      <c r="P28" s="209">
        <f t="shared" si="14"/>
        <v>4.1666666666666685E-2</v>
      </c>
      <c r="Q28" s="208" t="str">
        <f t="shared" si="2"/>
        <v>MADRUGADA</v>
      </c>
      <c r="R28" s="104"/>
      <c r="S28" s="100">
        <v>1</v>
      </c>
      <c r="T28" s="135">
        <v>1</v>
      </c>
      <c r="U28" s="129"/>
    </row>
    <row r="29" spans="1:21" ht="15.55" thickTop="1" thickBot="1" x14ac:dyDescent="0.35">
      <c r="A29" s="162">
        <v>42950</v>
      </c>
      <c r="B29" s="46">
        <v>0.26041666666666669</v>
      </c>
      <c r="C29" s="46">
        <v>0.59375</v>
      </c>
      <c r="D29" s="46">
        <v>0.59375</v>
      </c>
      <c r="E29" s="46">
        <v>0.59375</v>
      </c>
      <c r="F29" s="47">
        <v>0.63541666666666663</v>
      </c>
      <c r="G29" s="48">
        <v>0.8125</v>
      </c>
      <c r="H29" s="56">
        <f t="shared" si="15"/>
        <v>0.55208333333333326</v>
      </c>
      <c r="I29" s="57">
        <f>H29-((F29-E29)+(D29-C29)+(F29&lt;E29)+(D29&lt;C29)*24)</f>
        <v>0.51041666666666663</v>
      </c>
      <c r="J29" s="58">
        <f t="shared" ref="J29:J30" si="16">MIN(I29,$A$1)</f>
        <v>0.33333333333333331</v>
      </c>
      <c r="K29" s="59">
        <f t="shared" ref="K29:K30" si="17">MAX(0,I29-J29)</f>
        <v>0.17708333333333331</v>
      </c>
      <c r="L29" s="70">
        <f>IF(K29&lt;=O29,0,K29-O29)</f>
        <v>0.14583333333333331</v>
      </c>
      <c r="M29" s="329"/>
      <c r="N29" s="62" t="str">
        <f t="shared" si="0"/>
        <v>NORMAL</v>
      </c>
      <c r="O29" s="63">
        <f>IF(F29&gt;=$C$1,G29-F29+P29,IF(G29&lt;=$C$1,0+P29,G29-C1+P29))</f>
        <v>3.125E-2</v>
      </c>
      <c r="P29" s="209">
        <f t="shared" si="14"/>
        <v>3.125E-2</v>
      </c>
      <c r="Q29" s="208" t="str">
        <f t="shared" si="2"/>
        <v>MADRUGADA</v>
      </c>
      <c r="R29" s="104"/>
      <c r="S29" s="100"/>
      <c r="T29" s="135"/>
      <c r="U29" s="129"/>
    </row>
    <row r="30" spans="1:21" ht="15.55" thickTop="1" thickBot="1" x14ac:dyDescent="0.35">
      <c r="A30" s="161">
        <v>42951</v>
      </c>
      <c r="B30" s="46">
        <v>0.27083333333333331</v>
      </c>
      <c r="C30" s="46">
        <v>0.58333333333333337</v>
      </c>
      <c r="D30" s="46">
        <v>0.58333333333333337</v>
      </c>
      <c r="E30" s="46">
        <v>0.58333333333333337</v>
      </c>
      <c r="F30" s="47">
        <v>0.625</v>
      </c>
      <c r="G30" s="48">
        <v>0.85416666666666663</v>
      </c>
      <c r="H30" s="56">
        <f>MOD(G30-B30,1)</f>
        <v>0.58333333333333326</v>
      </c>
      <c r="I30" s="57">
        <f>H30-(MOD(D30-C30,1)+MOD(F30-E30,1))</f>
        <v>0.54166666666666663</v>
      </c>
      <c r="J30" s="58">
        <f t="shared" si="16"/>
        <v>0.33333333333333331</v>
      </c>
      <c r="K30" s="59">
        <f t="shared" si="17"/>
        <v>0.20833333333333331</v>
      </c>
      <c r="L30" s="70">
        <f>IF(K30&lt;=O30,0,K30-O30)</f>
        <v>0.18749999999999994</v>
      </c>
      <c r="M30" s="330"/>
      <c r="N30" s="62" t="str">
        <f t="shared" si="0"/>
        <v>NORMAL</v>
      </c>
      <c r="O30" s="63">
        <f>IF(F30&gt;=$C$1,G30-F30+P30,IF(G30&lt;=$C$1,0+P30,G30-$C$1+P30))</f>
        <v>2.083333333333337E-2</v>
      </c>
      <c r="P30" s="209">
        <f t="shared" si="14"/>
        <v>2.083333333333337E-2</v>
      </c>
      <c r="Q30" s="208" t="str">
        <f t="shared" si="2"/>
        <v>MADRUGADA</v>
      </c>
      <c r="R30" s="105"/>
      <c r="S30" s="102">
        <v>1</v>
      </c>
      <c r="T30" s="136"/>
      <c r="U30" s="130"/>
    </row>
    <row r="31" spans="1:21" ht="15.55" thickTop="1" thickBot="1" x14ac:dyDescent="0.35">
      <c r="A31" s="163">
        <v>42952</v>
      </c>
      <c r="B31" s="84">
        <v>0</v>
      </c>
      <c r="C31" s="84"/>
      <c r="D31" s="84"/>
      <c r="E31" s="84"/>
      <c r="F31" s="85"/>
      <c r="G31" s="86">
        <v>0</v>
      </c>
      <c r="H31" s="87">
        <f t="shared" ref="H31" si="18">(G31-B31)+(G31&lt;B31)*24</f>
        <v>0</v>
      </c>
      <c r="I31" s="88">
        <f t="shared" ref="I31" si="19">H31-((F31-E31)+(D31-C31)+(F31&lt;E31)+(D31&lt;C31)*24)</f>
        <v>0</v>
      </c>
      <c r="J31" s="84">
        <v>0</v>
      </c>
      <c r="K31" s="165"/>
      <c r="L31" s="128">
        <f>(B31&gt;G31)*MEDIAN(0,G31-$B$1,MOD($B$1-$E$1,1))+MAX(0,MIN($E$1,G31+(B31&gt;G31))-MAX($B$1,B31))</f>
        <v>0</v>
      </c>
      <c r="M31" s="89">
        <f>H31-L31-O31</f>
        <v>0</v>
      </c>
      <c r="N31" s="90" t="str">
        <f t="shared" si="0"/>
        <v>LIBRE</v>
      </c>
      <c r="O31" s="89">
        <f>MOD(G31-B31,1)-(G31&lt;B31)*($B$1-$C$1)-MEDIAN(G31,$B$1,$C$1)+MEDIAN(B31,$B$1,$C$1)</f>
        <v>0</v>
      </c>
      <c r="P31" s="207">
        <f t="shared" si="14"/>
        <v>0.29166666666666669</v>
      </c>
      <c r="Q31" s="208" t="str">
        <f t="shared" si="2"/>
        <v>MADRUGADA</v>
      </c>
      <c r="R31" s="106"/>
      <c r="S31" s="101"/>
      <c r="T31" s="137"/>
      <c r="U31" s="131">
        <v>14</v>
      </c>
    </row>
    <row r="32" spans="1:21" ht="15.55" thickTop="1" thickBot="1" x14ac:dyDescent="0.35">
      <c r="A32" s="160">
        <v>42953</v>
      </c>
      <c r="B32" s="120">
        <v>0</v>
      </c>
      <c r="C32" s="120"/>
      <c r="D32" s="120"/>
      <c r="E32" s="120"/>
      <c r="F32" s="121"/>
      <c r="G32" s="122">
        <v>0</v>
      </c>
      <c r="H32" s="123">
        <f>(G32-B32)+(G32&lt;B32)*24</f>
        <v>0</v>
      </c>
      <c r="I32" s="124">
        <f>H32-((F32-E32)+(D32-C32)+(F32&lt;E32)+(D32&lt;C32)*24)</f>
        <v>0</v>
      </c>
      <c r="J32" s="125">
        <f>MAX(0, (MIN(7/24, G$32) - B$32)) + MAX(0, (MIN(30/24, G$32) - MAX(1, B$32)))</f>
        <v>0</v>
      </c>
      <c r="K32" s="166"/>
      <c r="L32" s="164"/>
      <c r="M32" s="126">
        <f>MAX(0, (MIN(22/24, G$32) - MAX(7/24, B$32)))</f>
        <v>0</v>
      </c>
      <c r="N32" s="71" t="str">
        <f t="shared" si="0"/>
        <v>LIBRE</v>
      </c>
      <c r="O32" s="126">
        <f>MAX(0, (MIN(1, G$32) - MAX(22/24, B$32))) + J32</f>
        <v>0</v>
      </c>
      <c r="P32" s="210">
        <f t="shared" si="14"/>
        <v>0.29166666666666669</v>
      </c>
      <c r="Q32" s="208" t="str">
        <f t="shared" si="2"/>
        <v>MADRUGADA</v>
      </c>
      <c r="R32" s="116"/>
      <c r="S32" s="117"/>
      <c r="T32" s="138"/>
      <c r="U32" s="132"/>
    </row>
    <row r="33" spans="1:21" ht="15.55" thickTop="1" thickBot="1" x14ac:dyDescent="0.35">
      <c r="A33" s="161">
        <v>42954</v>
      </c>
      <c r="B33" s="46">
        <v>0.29166666666666669</v>
      </c>
      <c r="C33" s="46">
        <v>0.58333333333333337</v>
      </c>
      <c r="D33" s="46">
        <v>0.625</v>
      </c>
      <c r="E33" s="46">
        <v>0.70833333333333337</v>
      </c>
      <c r="F33" s="47">
        <v>0.85416666666666663</v>
      </c>
      <c r="G33" s="48">
        <v>1.0833333333333333</v>
      </c>
      <c r="H33" s="56">
        <f t="shared" ref="H33:H36" si="20">(G33-B33)+(G33&lt;B33)*24</f>
        <v>0.79166666666666652</v>
      </c>
      <c r="I33" s="57">
        <f t="shared" ref="I33:I36" si="21">H33-((F33-E33)+(D33-C33)+(F33&lt;E33)+(D33&lt;C33)*24)</f>
        <v>0.60416666666666663</v>
      </c>
      <c r="J33" s="58">
        <f t="shared" ref="J33:J37" si="22">MIN(I33,$A$1)</f>
        <v>0.33333333333333331</v>
      </c>
      <c r="K33" s="59">
        <f t="shared" ref="K33:K37" si="23">MAX(0,I33-J33)</f>
        <v>0.27083333333333331</v>
      </c>
      <c r="L33" s="70">
        <f t="shared" ref="L33:L37" si="24">IF(K33&lt;=O33,0,K33-O33)</f>
        <v>0.10416666666666669</v>
      </c>
      <c r="M33" s="328"/>
      <c r="N33" s="62" t="str">
        <f t="shared" si="0"/>
        <v>NOCHE</v>
      </c>
      <c r="O33" s="66">
        <f>IF(F33&gt;=$C$1,G33-F33+P33,IF(G33&lt;=$C$1,0+P33,G33-$C$1+P33))</f>
        <v>0.16666666666666663</v>
      </c>
      <c r="P33" s="209">
        <f t="shared" si="14"/>
        <v>0</v>
      </c>
      <c r="Q33" s="208" t="str">
        <f t="shared" si="2"/>
        <v>DIA</v>
      </c>
      <c r="R33" s="107"/>
      <c r="S33" s="103"/>
      <c r="T33" s="139"/>
      <c r="U33" s="133"/>
    </row>
    <row r="34" spans="1:21" ht="15.55" thickTop="1" thickBot="1" x14ac:dyDescent="0.35">
      <c r="A34" s="161">
        <v>42955</v>
      </c>
      <c r="B34" s="46">
        <v>0.25</v>
      </c>
      <c r="C34" s="46">
        <v>0.58333333333333337</v>
      </c>
      <c r="D34" s="46">
        <v>0.625</v>
      </c>
      <c r="E34" s="46">
        <v>0.66666666666666663</v>
      </c>
      <c r="F34" s="47">
        <v>0.91666666666666663</v>
      </c>
      <c r="G34" s="48">
        <v>1.0729166666666667</v>
      </c>
      <c r="H34" s="56">
        <f t="shared" si="20"/>
        <v>0.82291666666666674</v>
      </c>
      <c r="I34" s="57">
        <f t="shared" si="21"/>
        <v>0.53125000000000011</v>
      </c>
      <c r="J34" s="58">
        <f t="shared" si="22"/>
        <v>0.33333333333333331</v>
      </c>
      <c r="K34" s="59">
        <f t="shared" si="23"/>
        <v>0.1979166666666668</v>
      </c>
      <c r="L34" s="70">
        <f t="shared" si="24"/>
        <v>0</v>
      </c>
      <c r="M34" s="329"/>
      <c r="N34" s="62" t="str">
        <f t="shared" si="0"/>
        <v>NOCHE</v>
      </c>
      <c r="O34" s="66">
        <f>IF(F34&gt;=$C$1,G34-F34+P34,IF(G34&lt;=$C$1,0+P34,G34-$C$1+P34))</f>
        <v>0.1979166666666668</v>
      </c>
      <c r="P34" s="209">
        <f t="shared" si="14"/>
        <v>4.1666666666666685E-2</v>
      </c>
      <c r="Q34" s="208" t="str">
        <f t="shared" si="2"/>
        <v>MADRUGADA</v>
      </c>
      <c r="R34" s="104"/>
      <c r="S34" s="100"/>
      <c r="T34" s="135"/>
      <c r="U34" s="129"/>
    </row>
    <row r="35" spans="1:21" ht="15.55" thickTop="1" thickBot="1" x14ac:dyDescent="0.35">
      <c r="A35" s="161">
        <v>42956</v>
      </c>
      <c r="B35" s="46">
        <v>0.25</v>
      </c>
      <c r="C35" s="46">
        <v>0.60416666666666663</v>
      </c>
      <c r="D35" s="46">
        <v>0.77083333333333337</v>
      </c>
      <c r="E35" s="46">
        <v>0.85416666666666663</v>
      </c>
      <c r="F35" s="47">
        <v>0.89583333333333337</v>
      </c>
      <c r="G35" s="48">
        <v>1.0833333333333333</v>
      </c>
      <c r="H35" s="56">
        <f t="shared" si="20"/>
        <v>0.83333333333333326</v>
      </c>
      <c r="I35" s="57">
        <f t="shared" si="21"/>
        <v>0.62499999999999978</v>
      </c>
      <c r="J35" s="58">
        <f t="shared" si="22"/>
        <v>0.33333333333333331</v>
      </c>
      <c r="K35" s="59">
        <f t="shared" si="23"/>
        <v>0.29166666666666646</v>
      </c>
      <c r="L35" s="70">
        <f t="shared" si="24"/>
        <v>8.3333333333333148E-2</v>
      </c>
      <c r="M35" s="329"/>
      <c r="N35" s="62" t="str">
        <f t="shared" si="0"/>
        <v>NOCHE</v>
      </c>
      <c r="O35" s="66">
        <f>IF(F35&gt;=$C$1,G35-F35+P35,IF(G35&lt;=$C$1,0+P35,G35-$C$1+P35))</f>
        <v>0.20833333333333331</v>
      </c>
      <c r="P35" s="209">
        <f t="shared" si="14"/>
        <v>4.1666666666666685E-2</v>
      </c>
      <c r="Q35" s="208" t="str">
        <f t="shared" si="2"/>
        <v>MADRUGADA</v>
      </c>
      <c r="R35" s="104">
        <v>1</v>
      </c>
      <c r="S35" s="100"/>
      <c r="T35" s="135">
        <v>1</v>
      </c>
      <c r="U35" s="129"/>
    </row>
    <row r="36" spans="1:21" ht="15.55" thickTop="1" thickBot="1" x14ac:dyDescent="0.35">
      <c r="A36" s="161">
        <v>42957</v>
      </c>
      <c r="B36" s="46">
        <v>0.41666666666666669</v>
      </c>
      <c r="C36" s="46">
        <v>0.58333333333333337</v>
      </c>
      <c r="D36" s="46">
        <v>0.58333333333333337</v>
      </c>
      <c r="E36" s="46">
        <v>0.58333333333333337</v>
      </c>
      <c r="F36" s="47">
        <v>0.625</v>
      </c>
      <c r="G36" s="48">
        <v>0.79166666666666663</v>
      </c>
      <c r="H36" s="56">
        <f t="shared" si="20"/>
        <v>0.37499999999999994</v>
      </c>
      <c r="I36" s="57">
        <f t="shared" si="21"/>
        <v>0.33333333333333331</v>
      </c>
      <c r="J36" s="58">
        <f t="shared" si="22"/>
        <v>0.33333333333333331</v>
      </c>
      <c r="K36" s="59">
        <f t="shared" si="23"/>
        <v>0</v>
      </c>
      <c r="L36" s="70">
        <f t="shared" si="24"/>
        <v>0</v>
      </c>
      <c r="M36" s="329"/>
      <c r="N36" s="62" t="str">
        <f t="shared" si="0"/>
        <v>NORMAL</v>
      </c>
      <c r="O36" s="66">
        <f>IF(F36&gt;=$C$1,G36-F36+P36,IF(G36&lt;=$C$1,0+P36,G36-$C$1+P36))</f>
        <v>0</v>
      </c>
      <c r="P36" s="209">
        <f t="shared" si="14"/>
        <v>0</v>
      </c>
      <c r="Q36" s="208" t="str">
        <f t="shared" si="2"/>
        <v>DIA</v>
      </c>
      <c r="R36" s="104"/>
      <c r="S36" s="100">
        <v>1</v>
      </c>
      <c r="T36" s="135"/>
      <c r="U36" s="129"/>
    </row>
    <row r="37" spans="1:21" ht="15.55" thickTop="1" thickBot="1" x14ac:dyDescent="0.35">
      <c r="A37" s="161">
        <v>42958</v>
      </c>
      <c r="B37" s="46">
        <v>0.29166666666666669</v>
      </c>
      <c r="C37" s="46">
        <v>0.29166666666666669</v>
      </c>
      <c r="D37" s="46">
        <v>0.29166666666666669</v>
      </c>
      <c r="E37" s="46">
        <v>0.29166666666666669</v>
      </c>
      <c r="F37" s="47">
        <v>0.29166666666666669</v>
      </c>
      <c r="G37" s="48">
        <v>0.58333333333333337</v>
      </c>
      <c r="H37" s="56">
        <f>MOD(G37-B37,1)</f>
        <v>0.29166666666666669</v>
      </c>
      <c r="I37" s="57">
        <f>H37-(MOD(D37-C37,1)+MOD(F37-E37,1))</f>
        <v>0.29166666666666669</v>
      </c>
      <c r="J37" s="58">
        <f t="shared" si="22"/>
        <v>0.29166666666666669</v>
      </c>
      <c r="K37" s="59">
        <f t="shared" si="23"/>
        <v>0</v>
      </c>
      <c r="L37" s="70">
        <f t="shared" si="24"/>
        <v>0</v>
      </c>
      <c r="M37" s="330"/>
      <c r="N37" s="62" t="str">
        <f t="shared" si="0"/>
        <v>NORMAL</v>
      </c>
      <c r="O37" s="66">
        <f>IF(F37&gt;=$C$1,G37-F37+P37,IF(AND(F37&lt;$C$1,G37&gt;$C$1),G37-$C$1+P37,0+P37))</f>
        <v>0</v>
      </c>
      <c r="P37" s="209">
        <f t="shared" si="14"/>
        <v>0</v>
      </c>
      <c r="Q37" s="208" t="str">
        <f t="shared" si="2"/>
        <v>DIA</v>
      </c>
      <c r="R37" s="105"/>
      <c r="S37" s="102"/>
      <c r="T37" s="136"/>
      <c r="U37" s="130"/>
    </row>
    <row r="38" spans="1:21" ht="15.7" customHeight="1" thickTop="1" thickBot="1" x14ac:dyDescent="0.35">
      <c r="A38" s="163">
        <v>42959</v>
      </c>
      <c r="B38" s="84">
        <v>0</v>
      </c>
      <c r="C38" s="84"/>
      <c r="D38" s="84"/>
      <c r="E38" s="84"/>
      <c r="F38" s="85"/>
      <c r="G38" s="86">
        <v>0</v>
      </c>
      <c r="H38" s="87">
        <f t="shared" ref="H38" si="25">(G38-B38)+(G38&lt;B38)*24</f>
        <v>0</v>
      </c>
      <c r="I38" s="88">
        <f t="shared" ref="I38:I39" si="26">H38-((F38-E38)+(D38-C38)+(F38&lt;E38)+(D38&lt;C38)*24)</f>
        <v>0</v>
      </c>
      <c r="J38" s="84">
        <v>0</v>
      </c>
      <c r="K38" s="165"/>
      <c r="L38" s="128">
        <f>(B38&gt;G38)*MEDIAN(0,G38-$B$1,MOD($B$1-$E$1,1))+MAX(0,MIN($E$1,G38+(B38&gt;G38))-MAX($B$1,B38))</f>
        <v>0</v>
      </c>
      <c r="M38" s="89">
        <f>H38-L38-O38</f>
        <v>0</v>
      </c>
      <c r="N38" s="90" t="str">
        <f t="shared" si="0"/>
        <v>LIBRE</v>
      </c>
      <c r="O38" s="89">
        <f>MOD(G38-B38,1)-(G38&lt;B38)*($B$1-$C$1)-MEDIAN(G38,$B$1,$C$1)+MEDIAN(B38,$B$1,$C$1)</f>
        <v>0</v>
      </c>
      <c r="P38" s="207">
        <f t="shared" si="14"/>
        <v>0.29166666666666669</v>
      </c>
      <c r="Q38" s="208" t="str">
        <f t="shared" si="2"/>
        <v>MADRUGADA</v>
      </c>
      <c r="R38" s="106"/>
      <c r="S38" s="101">
        <v>1</v>
      </c>
      <c r="T38" s="137"/>
      <c r="U38" s="131"/>
    </row>
    <row r="39" spans="1:21" ht="15.55" thickTop="1" thickBot="1" x14ac:dyDescent="0.35">
      <c r="A39" s="160">
        <v>42960</v>
      </c>
      <c r="B39" s="120">
        <v>0.3125</v>
      </c>
      <c r="C39" s="120"/>
      <c r="D39" s="120"/>
      <c r="E39" s="120"/>
      <c r="F39" s="121"/>
      <c r="G39" s="122">
        <v>0.85416666666666663</v>
      </c>
      <c r="H39" s="123">
        <f>(G39-B39)+(G39&lt;B39)*24</f>
        <v>0.54166666666666663</v>
      </c>
      <c r="I39" s="124">
        <f t="shared" si="26"/>
        <v>0.54166666666666663</v>
      </c>
      <c r="J39" s="125">
        <f>MAX(0, (MIN(7/24, G$39) - B$39)) + MAX(0, (MIN(30/24, G$39) - MAX(1, B$39)))</f>
        <v>0</v>
      </c>
      <c r="K39" s="166"/>
      <c r="L39" s="164"/>
      <c r="M39" s="126">
        <f>MAX(0, (MIN(22/24, G$39) - MAX(7/24, B$39)))</f>
        <v>0.54166666666666663</v>
      </c>
      <c r="N39" s="71" t="str">
        <f t="shared" si="0"/>
        <v>NORMAL</v>
      </c>
      <c r="O39" s="126">
        <f>MAX(0, (MIN(1, G$39) - MAX(22/24, B$39))) + J39</f>
        <v>0</v>
      </c>
      <c r="P39" s="210">
        <f t="shared" si="14"/>
        <v>0</v>
      </c>
      <c r="Q39" s="208" t="str">
        <f t="shared" si="2"/>
        <v>DIA</v>
      </c>
      <c r="R39" s="116"/>
      <c r="S39" s="117">
        <v>1</v>
      </c>
      <c r="T39" s="138"/>
      <c r="U39" s="132"/>
    </row>
    <row r="40" spans="1:21" ht="15.55" thickTop="1" thickBot="1" x14ac:dyDescent="0.35">
      <c r="A40" s="161">
        <v>42961</v>
      </c>
      <c r="B40" s="43">
        <v>0.33333333333333331</v>
      </c>
      <c r="C40" s="43">
        <v>0.33333333333333331</v>
      </c>
      <c r="D40" s="43">
        <v>0.33333333333333331</v>
      </c>
      <c r="E40" s="43">
        <v>0.33333333333333331</v>
      </c>
      <c r="F40" s="44">
        <v>0.33333333333333331</v>
      </c>
      <c r="G40" s="45">
        <v>0.66666666666666663</v>
      </c>
      <c r="H40" s="52">
        <f>(G40-B40)+(G40&lt;B40)*24</f>
        <v>0.33333333333333331</v>
      </c>
      <c r="I40" s="53">
        <f>H40-((F40-E40)+(F40&lt;E40)*24+(D40-C40)+(D40&lt;C40)*24)</f>
        <v>0.33333333333333331</v>
      </c>
      <c r="J40" s="54">
        <f>MIN(I40,$A$1)</f>
        <v>0.33333333333333331</v>
      </c>
      <c r="K40" s="55">
        <f>MAX(0,I40-J40)</f>
        <v>0</v>
      </c>
      <c r="L40" s="69">
        <f>IF(K40&lt;=O40,0,K40-O40)</f>
        <v>0</v>
      </c>
      <c r="M40" s="328"/>
      <c r="N40" s="60" t="str">
        <f t="shared" si="0"/>
        <v>NORMAL</v>
      </c>
      <c r="O40" s="61">
        <f>IF(F40&gt;=$C$1,G40-F40+P40,IF(G40&lt;=$C$1,0+P40,G40-$C$1+P40))</f>
        <v>0</v>
      </c>
      <c r="P40" s="207">
        <f t="shared" ref="P40:P46" si="27">IF(AND(B40&gt;=$F$1,B40&lt;$G$1),$G$1-B40,0)</f>
        <v>0</v>
      </c>
      <c r="Q40" s="208" t="str">
        <f t="shared" si="2"/>
        <v>DIA</v>
      </c>
      <c r="R40" s="107">
        <v>1</v>
      </c>
      <c r="S40" s="103"/>
      <c r="T40" s="139"/>
      <c r="U40" s="133"/>
    </row>
    <row r="41" spans="1:21" ht="15.55" thickTop="1" thickBot="1" x14ac:dyDescent="0.35">
      <c r="A41" s="161">
        <v>42962</v>
      </c>
      <c r="B41" s="46">
        <v>0.29166666666666669</v>
      </c>
      <c r="C41" s="46"/>
      <c r="D41" s="46"/>
      <c r="E41" s="46"/>
      <c r="F41" s="47"/>
      <c r="G41" s="48">
        <v>0.29166666666666669</v>
      </c>
      <c r="H41" s="56">
        <f>(G41-B41)+(G41&lt;B41)*24</f>
        <v>0</v>
      </c>
      <c r="I41" s="57">
        <f>H41-((F41-E41)+(F41&lt;E41)*24+(D41-C41)+(D41&lt;C41)*24)</f>
        <v>0</v>
      </c>
      <c r="J41" s="58">
        <f>MIN(I41,$A$1)</f>
        <v>0</v>
      </c>
      <c r="K41" s="59">
        <f>MAX(0,I41-J41)</f>
        <v>0</v>
      </c>
      <c r="L41" s="70">
        <f>IF(K41&lt;=O41,0,K41-O41)</f>
        <v>0</v>
      </c>
      <c r="M41" s="329"/>
      <c r="N41" s="62" t="str">
        <f t="shared" si="0"/>
        <v>LIBRE</v>
      </c>
      <c r="O41" s="63">
        <f>IF(F41&gt;=$C$1,G41-F41+P41,IF(AND(F41&lt;$C$1,G41&gt;$C$1),G41-$C$1+P41,0+P41))</f>
        <v>0</v>
      </c>
      <c r="P41" s="209">
        <f t="shared" si="27"/>
        <v>0</v>
      </c>
      <c r="Q41" s="208" t="str">
        <f t="shared" si="2"/>
        <v>DIA</v>
      </c>
      <c r="R41" s="104"/>
      <c r="S41" s="100">
        <v>1</v>
      </c>
      <c r="T41" s="135">
        <v>1</v>
      </c>
      <c r="U41" s="129"/>
    </row>
    <row r="42" spans="1:21" ht="15.55" thickTop="1" thickBot="1" x14ac:dyDescent="0.35">
      <c r="A42" s="161"/>
      <c r="B42" s="46">
        <v>0.29166666666666669</v>
      </c>
      <c r="C42" s="46"/>
      <c r="D42" s="46"/>
      <c r="E42" s="46"/>
      <c r="F42" s="47"/>
      <c r="G42" s="48">
        <v>0.29166666666666669</v>
      </c>
      <c r="H42" s="56">
        <f t="shared" ref="H42:H43" si="28">(G42-B42)+(G42&lt;B42)*24</f>
        <v>0</v>
      </c>
      <c r="I42" s="57">
        <f>H42-((F42-E42)+(D42-C42)+(F42&lt;E42)+(D42&lt;C42)*24)</f>
        <v>0</v>
      </c>
      <c r="J42" s="58">
        <f>MIN(I42,$A$1)</f>
        <v>0</v>
      </c>
      <c r="K42" s="59">
        <f>MAX(0,I42-J42)</f>
        <v>0</v>
      </c>
      <c r="L42" s="70">
        <f>IF(K42&lt;=O42,0,K42-O42)</f>
        <v>0</v>
      </c>
      <c r="M42" s="329"/>
      <c r="N42" s="62" t="str">
        <f t="shared" si="0"/>
        <v>LIBRE</v>
      </c>
      <c r="O42" s="63">
        <f>IF(F42&gt;=$C$1,G42-F42+P42,IF(G42&lt;=$C$1,0+P42,G42-$C$1+P42))</f>
        <v>0</v>
      </c>
      <c r="P42" s="209">
        <f t="shared" si="27"/>
        <v>0</v>
      </c>
      <c r="Q42" s="208" t="str">
        <f t="shared" si="2"/>
        <v>DIA</v>
      </c>
      <c r="R42" s="104"/>
      <c r="S42" s="100"/>
      <c r="T42" s="135"/>
      <c r="U42" s="129">
        <v>25</v>
      </c>
    </row>
    <row r="43" spans="1:21" ht="15.55" thickTop="1" thickBot="1" x14ac:dyDescent="0.35">
      <c r="A43" s="162"/>
      <c r="B43" s="46">
        <v>0.29166666666666669</v>
      </c>
      <c r="C43" s="46"/>
      <c r="D43" s="46"/>
      <c r="E43" s="46"/>
      <c r="F43" s="47"/>
      <c r="G43" s="48">
        <v>0.29166666666666669</v>
      </c>
      <c r="H43" s="56">
        <f t="shared" si="28"/>
        <v>0</v>
      </c>
      <c r="I43" s="57">
        <f>H43-((F43-E43)+(D43-C43)+(F43&lt;E43)+(D43&lt;C43)*24)</f>
        <v>0</v>
      </c>
      <c r="J43" s="58">
        <f t="shared" ref="J43:J44" si="29">MIN(I43,$A$1)</f>
        <v>0</v>
      </c>
      <c r="K43" s="59">
        <f t="shared" ref="K43:K44" si="30">MAX(0,I43-J43)</f>
        <v>0</v>
      </c>
      <c r="L43" s="70">
        <f>IF(K43&lt;=O43,0,K43-O43)</f>
        <v>0</v>
      </c>
      <c r="M43" s="329"/>
      <c r="N43" s="62" t="str">
        <f t="shared" si="0"/>
        <v>LIBRE</v>
      </c>
      <c r="O43" s="63">
        <f>IF(F43&gt;=$C$1,G43-F43+P43,IF(G43&lt;=$C$1,0+P43,G43-$C$1+P43))</f>
        <v>0</v>
      </c>
      <c r="P43" s="209">
        <f t="shared" si="27"/>
        <v>0</v>
      </c>
      <c r="Q43" s="208" t="str">
        <f t="shared" si="2"/>
        <v>DIA</v>
      </c>
      <c r="R43" s="104">
        <v>1</v>
      </c>
      <c r="S43" s="100">
        <v>1</v>
      </c>
      <c r="T43" s="135">
        <v>1</v>
      </c>
      <c r="U43" s="129"/>
    </row>
    <row r="44" spans="1:21" ht="15.55" thickTop="1" thickBot="1" x14ac:dyDescent="0.35">
      <c r="A44" s="161"/>
      <c r="B44" s="72">
        <v>0.29166666666666669</v>
      </c>
      <c r="C44" s="72"/>
      <c r="D44" s="72"/>
      <c r="E44" s="72"/>
      <c r="F44" s="73"/>
      <c r="G44" s="74">
        <v>0.29166666666666669</v>
      </c>
      <c r="H44" s="75">
        <f>MOD(G44-B44,1)</f>
        <v>0</v>
      </c>
      <c r="I44" s="76">
        <f>H44-(MOD(D44-C44,1)+MOD(F44-E44,1))</f>
        <v>0</v>
      </c>
      <c r="J44" s="77">
        <f t="shared" si="29"/>
        <v>0</v>
      </c>
      <c r="K44" s="78">
        <f t="shared" si="30"/>
        <v>0</v>
      </c>
      <c r="L44" s="79">
        <f>IF(K44&lt;=O44,0,K44-O44)</f>
        <v>0</v>
      </c>
      <c r="M44" s="330"/>
      <c r="N44" s="80" t="str">
        <f t="shared" si="0"/>
        <v>LIBRE</v>
      </c>
      <c r="O44" s="81">
        <f>IF(F44&gt;=$C$1,G44-F44+P44,IF(G44&lt;=$C$1,0+P44,G44-$C$1+P44))</f>
        <v>0</v>
      </c>
      <c r="P44" s="210">
        <f t="shared" si="27"/>
        <v>0</v>
      </c>
      <c r="Q44" s="208" t="str">
        <f t="shared" si="2"/>
        <v>DIA</v>
      </c>
      <c r="R44" s="105"/>
      <c r="S44" s="102">
        <v>1</v>
      </c>
      <c r="T44" s="136"/>
      <c r="U44" s="130"/>
    </row>
    <row r="45" spans="1:21" ht="15.55" thickTop="1" thickBot="1" x14ac:dyDescent="0.35">
      <c r="A45" s="163"/>
      <c r="B45" s="49">
        <v>0</v>
      </c>
      <c r="C45" s="49"/>
      <c r="D45" s="49"/>
      <c r="E45" s="49"/>
      <c r="F45" s="50"/>
      <c r="G45" s="51">
        <v>0</v>
      </c>
      <c r="H45" s="67">
        <f t="shared" ref="H45" si="31">(G45-B45)+(G45&lt;B45)*24</f>
        <v>0</v>
      </c>
      <c r="I45" s="68">
        <f t="shared" ref="I45:I46" si="32">H45-((F45-E45)+(D45-C45)+(F45&lt;E45)+(D45&lt;C45)*24)</f>
        <v>0</v>
      </c>
      <c r="J45" s="49">
        <v>0</v>
      </c>
      <c r="K45" s="165"/>
      <c r="L45" s="128">
        <f>(B45&gt;G45)*MEDIAN(0,G45-$B$1,MOD($B$1-$E$1,1))+MAX(0,MIN($E$1,G45+(B45&gt;G45))-MAX($B$1,B45))</f>
        <v>0</v>
      </c>
      <c r="M45" s="65">
        <f>H45-L45-O45</f>
        <v>0</v>
      </c>
      <c r="N45" s="64" t="str">
        <f t="shared" si="0"/>
        <v>LIBRE</v>
      </c>
      <c r="O45" s="65">
        <f>MOD(G45-B45,1)-(G45&lt;B45)*($B$1-$C$1)-MEDIAN(G45,$B$1,$C$1)+MEDIAN(B45,$B$1,$C$1)</f>
        <v>0</v>
      </c>
      <c r="P45" s="209">
        <f t="shared" si="27"/>
        <v>0.29166666666666669</v>
      </c>
      <c r="Q45" s="208" t="str">
        <f t="shared" si="2"/>
        <v>MADRUGADA</v>
      </c>
      <c r="R45" s="106"/>
      <c r="S45" s="101"/>
      <c r="T45" s="137"/>
      <c r="U45" s="131"/>
    </row>
    <row r="46" spans="1:21" ht="15.55" thickTop="1" thickBot="1" x14ac:dyDescent="0.35">
      <c r="A46" s="160"/>
      <c r="B46" s="120">
        <v>0</v>
      </c>
      <c r="C46" s="120"/>
      <c r="D46" s="120"/>
      <c r="E46" s="120"/>
      <c r="F46" s="121"/>
      <c r="G46" s="122">
        <v>0</v>
      </c>
      <c r="H46" s="123">
        <f>(G46-B46)+(G46&lt;B46)*24</f>
        <v>0</v>
      </c>
      <c r="I46" s="124">
        <f t="shared" si="32"/>
        <v>0</v>
      </c>
      <c r="J46" s="125">
        <f>MAX(0, (MIN(7/24, G$46) - B$46)) + MAX(0, (MIN(30/24, G$46) - MAX(1, B$46)))</f>
        <v>0</v>
      </c>
      <c r="K46" s="166"/>
      <c r="L46" s="164"/>
      <c r="M46" s="126">
        <f>MAX(0, (MIN(22/24, G$46) - MAX(7/24, B$46)))</f>
        <v>0</v>
      </c>
      <c r="N46" s="71" t="str">
        <f t="shared" si="0"/>
        <v>LIBRE</v>
      </c>
      <c r="O46" s="126">
        <f>MAX(0, (MIN(1, G$46) - MAX(22/24, B$46))) + J46</f>
        <v>0</v>
      </c>
      <c r="P46" s="210">
        <f t="shared" si="27"/>
        <v>0.29166666666666669</v>
      </c>
      <c r="Q46" s="211" t="str">
        <f t="shared" si="2"/>
        <v>MADRUGADA</v>
      </c>
      <c r="R46" s="118"/>
      <c r="S46" s="119"/>
      <c r="T46" s="140"/>
      <c r="U46" s="134"/>
    </row>
    <row r="47" spans="1:21" ht="15.55" thickTop="1" thickBot="1" x14ac:dyDescent="0.35">
      <c r="B47" s="288" t="s">
        <v>31</v>
      </c>
      <c r="C47" s="289"/>
      <c r="D47" s="289"/>
      <c r="E47" s="289"/>
      <c r="F47" s="289"/>
      <c r="G47" s="290"/>
      <c r="P47" s="199"/>
      <c r="Q47" s="200"/>
      <c r="T47" s="91"/>
    </row>
    <row r="48" spans="1:21" ht="30.85" customHeight="1" thickTop="1" thickBot="1" x14ac:dyDescent="0.35">
      <c r="B48" s="291" t="s">
        <v>99</v>
      </c>
      <c r="C48" s="292"/>
      <c r="D48" s="292"/>
      <c r="E48" s="292"/>
      <c r="F48" s="292"/>
      <c r="G48" s="292"/>
      <c r="H48" s="167" t="s">
        <v>84</v>
      </c>
      <c r="I48" s="167" t="s">
        <v>85</v>
      </c>
      <c r="J48" s="168" t="s">
        <v>32</v>
      </c>
      <c r="K48" s="167" t="s">
        <v>57</v>
      </c>
      <c r="L48" s="167" t="s">
        <v>34</v>
      </c>
      <c r="M48" s="169" t="s">
        <v>86</v>
      </c>
      <c r="N48" s="167" t="s">
        <v>87</v>
      </c>
      <c r="O48" s="170" t="s">
        <v>88</v>
      </c>
      <c r="P48" s="167" t="s">
        <v>89</v>
      </c>
      <c r="Q48" s="171" t="s">
        <v>90</v>
      </c>
      <c r="R48" s="172" t="s">
        <v>91</v>
      </c>
      <c r="S48" s="172" t="s">
        <v>92</v>
      </c>
      <c r="T48" s="173" t="s">
        <v>40</v>
      </c>
      <c r="U48" s="174" t="s">
        <v>93</v>
      </c>
    </row>
    <row r="49" spans="2:21" ht="24.8" customHeight="1" thickBot="1" x14ac:dyDescent="0.35">
      <c r="B49" s="293"/>
      <c r="C49" s="294"/>
      <c r="D49" s="294"/>
      <c r="E49" s="294"/>
      <c r="F49" s="294"/>
      <c r="G49" s="294"/>
      <c r="H49" s="175">
        <f t="shared" ref="H49:M49" si="33">SUM(H5:H46)</f>
        <v>13.25</v>
      </c>
      <c r="I49" s="175">
        <f t="shared" si="33"/>
        <v>11.979166666666664</v>
      </c>
      <c r="J49" s="175">
        <f t="shared" si="33"/>
        <v>7.2395833333333313</v>
      </c>
      <c r="K49" s="350">
        <f t="shared" si="33"/>
        <v>2.7083333333333335</v>
      </c>
      <c r="L49" s="175">
        <f t="shared" si="33"/>
        <v>2.333333333333333</v>
      </c>
      <c r="M49" s="350">
        <f t="shared" si="33"/>
        <v>1.5729166666666665</v>
      </c>
      <c r="N49" s="176"/>
      <c r="O49" s="351">
        <f>SUM(O5:O46)</f>
        <v>1.1666666666666667</v>
      </c>
      <c r="P49" s="201"/>
      <c r="Q49" s="202"/>
      <c r="R49" s="177">
        <f>SUM(R5:R46)</f>
        <v>6</v>
      </c>
      <c r="S49" s="177">
        <f>SUM(S5:S46)</f>
        <v>15</v>
      </c>
      <c r="T49" s="177">
        <f>SUM(T5:T46)</f>
        <v>9</v>
      </c>
      <c r="U49" s="177">
        <f>SUM(U5:U46)</f>
        <v>100</v>
      </c>
    </row>
    <row r="50" spans="2:21" ht="22.5" thickTop="1" thickBot="1" x14ac:dyDescent="0.5">
      <c r="B50" s="316" t="s">
        <v>100</v>
      </c>
      <c r="C50" s="316"/>
      <c r="D50" s="316"/>
      <c r="E50" s="316"/>
      <c r="F50" s="316"/>
      <c r="G50" s="316"/>
      <c r="I50" s="94"/>
      <c r="K50" s="127" t="s">
        <v>101</v>
      </c>
      <c r="L50" s="349">
        <f>L10+L17+L24+L31+L38+L45</f>
        <v>0.37499999999999994</v>
      </c>
      <c r="M50" s="127" t="s">
        <v>101</v>
      </c>
      <c r="O50" s="127" t="s">
        <v>101</v>
      </c>
      <c r="P50" s="203"/>
      <c r="Q50" s="200"/>
      <c r="R50" s="127" t="s">
        <v>101</v>
      </c>
      <c r="S50" s="127" t="s">
        <v>101</v>
      </c>
      <c r="T50" s="127" t="s">
        <v>101</v>
      </c>
      <c r="U50" s="127" t="s">
        <v>101</v>
      </c>
    </row>
    <row r="51" spans="2:21" ht="15" thickBot="1" x14ac:dyDescent="0.35">
      <c r="B51" s="204"/>
      <c r="C51" s="204"/>
      <c r="D51" s="204"/>
      <c r="E51" s="204"/>
      <c r="F51" s="204"/>
      <c r="G51" s="204"/>
      <c r="H51" s="204"/>
      <c r="I51" s="204"/>
      <c r="J51" s="204"/>
      <c r="K51" s="204"/>
      <c r="L51" s="228" t="s">
        <v>102</v>
      </c>
      <c r="M51" s="204"/>
      <c r="N51" s="204"/>
    </row>
    <row r="52" spans="2:21" ht="17.3" thickTop="1" thickBot="1" x14ac:dyDescent="0.4">
      <c r="B52" s="204"/>
      <c r="C52" s="205"/>
      <c r="D52" s="204"/>
      <c r="E52" s="205"/>
      <c r="F52" s="204"/>
      <c r="G52" s="308" t="s">
        <v>84</v>
      </c>
      <c r="H52" s="308"/>
      <c r="I52" s="218" t="s">
        <v>103</v>
      </c>
      <c r="J52" s="216" t="s">
        <v>104</v>
      </c>
      <c r="K52" s="204"/>
      <c r="L52" s="309" t="s">
        <v>105</v>
      </c>
      <c r="M52" s="309"/>
      <c r="N52" s="309"/>
      <c r="O52" s="226" t="s">
        <v>99</v>
      </c>
      <c r="P52" s="222" t="s">
        <v>103</v>
      </c>
      <c r="Q52" s="217" t="s">
        <v>104</v>
      </c>
    </row>
    <row r="53" spans="2:21" ht="17.3" thickTop="1" thickBot="1" x14ac:dyDescent="0.4">
      <c r="B53" s="344" t="s">
        <v>106</v>
      </c>
      <c r="C53" s="345"/>
      <c r="D53" s="345"/>
      <c r="E53" s="345"/>
      <c r="F53" s="346"/>
      <c r="G53" s="315">
        <f>K49</f>
        <v>2.7083333333333335</v>
      </c>
      <c r="H53" s="315"/>
      <c r="I53" s="255">
        <v>1.3125</v>
      </c>
      <c r="J53" s="212">
        <f>G53-I53</f>
        <v>1.3958333333333335</v>
      </c>
      <c r="K53" s="206"/>
      <c r="L53" s="108"/>
      <c r="M53" s="82"/>
      <c r="N53" s="82"/>
      <c r="O53" s="82"/>
      <c r="P53" s="82"/>
      <c r="Q53" s="97"/>
    </row>
    <row r="54" spans="2:21" ht="16.7" thickTop="1" x14ac:dyDescent="0.35">
      <c r="B54" s="299" t="s">
        <v>107</v>
      </c>
      <c r="C54" s="300"/>
      <c r="D54" s="300"/>
      <c r="E54" s="300"/>
      <c r="F54" s="301"/>
      <c r="G54" s="338">
        <f>J53</f>
        <v>1.3958333333333335</v>
      </c>
      <c r="H54" s="339"/>
      <c r="I54" s="219">
        <v>14</v>
      </c>
      <c r="J54" s="213">
        <f xml:space="preserve"> G54*I54*24</f>
        <v>469</v>
      </c>
      <c r="K54" s="95"/>
      <c r="L54" s="302" t="s">
        <v>108</v>
      </c>
      <c r="M54" s="303"/>
      <c r="N54" s="304"/>
      <c r="O54" s="223">
        <f>R49</f>
        <v>6</v>
      </c>
      <c r="P54" s="219">
        <v>11</v>
      </c>
      <c r="Q54" s="213">
        <f>O54*P54</f>
        <v>66</v>
      </c>
    </row>
    <row r="55" spans="2:21" ht="16.149999999999999" x14ac:dyDescent="0.35">
      <c r="B55" s="299" t="s">
        <v>109</v>
      </c>
      <c r="C55" s="300"/>
      <c r="D55" s="300"/>
      <c r="E55" s="300"/>
      <c r="F55" s="301"/>
      <c r="G55" s="340">
        <f>L10+L17+L24+L31+L38+L45</f>
        <v>0.37499999999999994</v>
      </c>
      <c r="H55" s="341"/>
      <c r="I55" s="220">
        <v>15</v>
      </c>
      <c r="J55" s="214">
        <f>G55*I55*24</f>
        <v>134.99999999999997</v>
      </c>
      <c r="K55" s="95"/>
      <c r="L55" s="299" t="s">
        <v>110</v>
      </c>
      <c r="M55" s="300"/>
      <c r="N55" s="301"/>
      <c r="O55" s="224">
        <f>S49</f>
        <v>15</v>
      </c>
      <c r="P55" s="220">
        <v>15</v>
      </c>
      <c r="Q55" s="214">
        <f>O55*P55</f>
        <v>225</v>
      </c>
    </row>
    <row r="56" spans="2:21" ht="16.149999999999999" x14ac:dyDescent="0.35">
      <c r="B56" s="299" t="s">
        <v>111</v>
      </c>
      <c r="C56" s="300"/>
      <c r="D56" s="300"/>
      <c r="E56" s="300"/>
      <c r="F56" s="301"/>
      <c r="G56" s="340">
        <f>M49</f>
        <v>1.5729166666666665</v>
      </c>
      <c r="H56" s="341"/>
      <c r="I56" s="220">
        <v>19</v>
      </c>
      <c r="J56" s="214">
        <f>G56*I56*24</f>
        <v>717.25</v>
      </c>
      <c r="K56" s="95"/>
      <c r="L56" s="299" t="s">
        <v>112</v>
      </c>
      <c r="M56" s="300"/>
      <c r="N56" s="301"/>
      <c r="O56" s="224">
        <f>T49</f>
        <v>9</v>
      </c>
      <c r="P56" s="220">
        <v>50.28</v>
      </c>
      <c r="Q56" s="214">
        <f>O56*P56</f>
        <v>452.52</v>
      </c>
    </row>
    <row r="57" spans="2:21" ht="16.7" thickBot="1" x14ac:dyDescent="0.4">
      <c r="B57" s="299" t="s">
        <v>113</v>
      </c>
      <c r="C57" s="300"/>
      <c r="D57" s="300"/>
      <c r="E57" s="300"/>
      <c r="F57" s="301"/>
      <c r="G57" s="342">
        <f>O49</f>
        <v>1.1666666666666667</v>
      </c>
      <c r="H57" s="343"/>
      <c r="I57" s="221">
        <v>19</v>
      </c>
      <c r="J57" s="215">
        <f>G57*I57*24</f>
        <v>532</v>
      </c>
      <c r="K57" s="95"/>
      <c r="L57" s="305" t="s">
        <v>114</v>
      </c>
      <c r="M57" s="306"/>
      <c r="N57" s="307"/>
      <c r="O57" s="225">
        <f>U49</f>
        <v>100</v>
      </c>
      <c r="P57" s="221">
        <v>0.33</v>
      </c>
      <c r="Q57" s="215">
        <f>O57*P57</f>
        <v>33</v>
      </c>
    </row>
    <row r="58" spans="2:21" ht="17.3" thickTop="1" thickBot="1" x14ac:dyDescent="0.4">
      <c r="B58" s="312"/>
      <c r="C58" s="313"/>
      <c r="D58" s="313"/>
      <c r="E58" s="313"/>
      <c r="F58" s="314"/>
      <c r="G58" s="98"/>
      <c r="H58" s="98"/>
      <c r="I58" s="98"/>
      <c r="J58" s="99"/>
      <c r="L58" s="108"/>
      <c r="M58" s="82"/>
      <c r="N58" s="82"/>
      <c r="O58" s="82"/>
      <c r="P58" s="82"/>
      <c r="Q58" s="97"/>
    </row>
    <row r="59" spans="2:21" ht="24.2" thickTop="1" thickBot="1" x14ac:dyDescent="0.5">
      <c r="B59" s="295" t="s">
        <v>70</v>
      </c>
      <c r="C59" s="296"/>
      <c r="D59" s="296"/>
      <c r="E59" s="296"/>
      <c r="F59" s="296"/>
      <c r="G59" s="296"/>
      <c r="H59" s="296"/>
      <c r="I59" s="297">
        <f>SUM(J54:J57)</f>
        <v>1853.25</v>
      </c>
      <c r="J59" s="298"/>
      <c r="L59" s="310" t="s">
        <v>115</v>
      </c>
      <c r="M59" s="311"/>
      <c r="N59" s="311"/>
      <c r="O59" s="227"/>
      <c r="P59" s="268">
        <f>SUM(Q54:Q57)</f>
        <v>776.52</v>
      </c>
      <c r="Q59" s="269"/>
    </row>
    <row r="60" spans="2:21" ht="15.55" thickTop="1" thickBot="1" x14ac:dyDescent="0.35"/>
    <row r="61" spans="2:21" ht="15" thickTop="1" x14ac:dyDescent="0.3">
      <c r="B61" s="270" t="s">
        <v>116</v>
      </c>
      <c r="C61" s="271"/>
      <c r="D61" s="271"/>
      <c r="E61" s="271"/>
      <c r="F61" s="271"/>
      <c r="G61" s="271"/>
      <c r="H61" s="272"/>
      <c r="I61" s="276">
        <f>SUM(I59,P59)</f>
        <v>2629.77</v>
      </c>
      <c r="J61" s="277"/>
    </row>
    <row r="62" spans="2:21" ht="15" thickBot="1" x14ac:dyDescent="0.35">
      <c r="B62" s="273"/>
      <c r="C62" s="274"/>
      <c r="D62" s="274"/>
      <c r="E62" s="274"/>
      <c r="F62" s="274"/>
      <c r="G62" s="274"/>
      <c r="H62" s="275"/>
      <c r="I62" s="278"/>
      <c r="J62" s="279"/>
    </row>
    <row r="63" spans="2:21" ht="15" thickTop="1" x14ac:dyDescent="0.3"/>
    <row r="64" spans="2:21" ht="15" thickBot="1" x14ac:dyDescent="0.35"/>
    <row r="65" spans="2:18" ht="27.1" customHeight="1" thickTop="1" thickBot="1" x14ac:dyDescent="0.35">
      <c r="B65" s="331" t="s">
        <v>117</v>
      </c>
      <c r="C65" s="332"/>
      <c r="D65" s="332"/>
      <c r="E65" s="332"/>
      <c r="F65" s="332"/>
      <c r="G65" s="333"/>
      <c r="L65" s="256"/>
      <c r="M65" s="256"/>
      <c r="N65" s="239" t="s">
        <v>1</v>
      </c>
      <c r="O65" s="239" t="s">
        <v>2</v>
      </c>
      <c r="P65" s="239" t="s">
        <v>3</v>
      </c>
      <c r="Q65" s="239" t="s">
        <v>118</v>
      </c>
      <c r="R65" s="2"/>
    </row>
    <row r="66" spans="2:18" ht="22.5" customHeight="1" thickTop="1" x14ac:dyDescent="0.3">
      <c r="B66" s="178">
        <v>0.25</v>
      </c>
      <c r="C66" s="179">
        <v>0.25</v>
      </c>
      <c r="D66" s="179">
        <v>0.25</v>
      </c>
      <c r="E66" s="179">
        <v>0.25</v>
      </c>
      <c r="F66" s="180">
        <v>0.25</v>
      </c>
      <c r="G66" s="181">
        <v>0.79166666666666663</v>
      </c>
      <c r="H66" s="334" t="s">
        <v>119</v>
      </c>
      <c r="I66" s="335"/>
      <c r="J66" s="335"/>
      <c r="K66" s="335"/>
      <c r="L66" s="284" t="s">
        <v>5</v>
      </c>
      <c r="M66" s="285"/>
      <c r="N66" s="240">
        <v>30</v>
      </c>
      <c r="O66" s="241">
        <v>36.26</v>
      </c>
      <c r="P66" s="242">
        <f t="shared" ref="P66:P71" si="34">N66*O66</f>
        <v>1087.8</v>
      </c>
      <c r="Q66" s="243"/>
      <c r="R66" s="2"/>
    </row>
    <row r="67" spans="2:18" ht="24.05" customHeight="1" x14ac:dyDescent="0.3">
      <c r="B67" s="182">
        <v>0.29166666666666669</v>
      </c>
      <c r="C67" s="183">
        <v>0.58333333333333337</v>
      </c>
      <c r="D67" s="183">
        <v>0.58333333333333337</v>
      </c>
      <c r="E67" s="183">
        <v>0.58333333333333337</v>
      </c>
      <c r="F67" s="184">
        <v>0.66666666666666663</v>
      </c>
      <c r="G67" s="185">
        <v>0.75</v>
      </c>
      <c r="H67" s="280" t="s">
        <v>120</v>
      </c>
      <c r="I67" s="281"/>
      <c r="J67" s="281"/>
      <c r="K67" s="281"/>
      <c r="L67" s="284" t="s">
        <v>6</v>
      </c>
      <c r="M67" s="285"/>
      <c r="N67" s="240">
        <v>30</v>
      </c>
      <c r="O67" s="241">
        <v>5.44</v>
      </c>
      <c r="P67" s="242">
        <f t="shared" si="34"/>
        <v>163.20000000000002</v>
      </c>
      <c r="Q67" s="243"/>
      <c r="R67" s="2"/>
    </row>
    <row r="68" spans="2:18" ht="21.75" customHeight="1" thickBot="1" x14ac:dyDescent="0.35">
      <c r="B68" s="186">
        <v>0.25</v>
      </c>
      <c r="C68" s="187">
        <v>0.58333333333333337</v>
      </c>
      <c r="D68" s="187">
        <v>0.625</v>
      </c>
      <c r="E68" s="187">
        <v>0.79166666666666663</v>
      </c>
      <c r="F68" s="188">
        <v>0.875</v>
      </c>
      <c r="G68" s="189">
        <v>1</v>
      </c>
      <c r="H68" s="336" t="s">
        <v>121</v>
      </c>
      <c r="I68" s="337"/>
      <c r="J68" s="337"/>
      <c r="K68" s="337"/>
      <c r="L68" s="284" t="s">
        <v>7</v>
      </c>
      <c r="M68" s="285"/>
      <c r="N68" s="240">
        <v>30</v>
      </c>
      <c r="O68" s="241">
        <v>7.85</v>
      </c>
      <c r="P68" s="242">
        <f t="shared" si="34"/>
        <v>235.5</v>
      </c>
      <c r="Q68" s="243"/>
      <c r="R68" s="2"/>
    </row>
    <row r="69" spans="2:18" ht="15" thickTop="1" x14ac:dyDescent="0.3">
      <c r="B69" s="190">
        <v>0.33333333333333331</v>
      </c>
      <c r="C69" s="191"/>
      <c r="D69" s="191"/>
      <c r="E69" s="191"/>
      <c r="F69" s="192"/>
      <c r="G69" s="193">
        <v>0.75</v>
      </c>
      <c r="H69" s="280" t="s">
        <v>122</v>
      </c>
      <c r="I69" s="281"/>
      <c r="J69" s="281"/>
      <c r="K69" s="281"/>
      <c r="L69" s="284" t="s">
        <v>8</v>
      </c>
      <c r="M69" s="285"/>
      <c r="N69" s="240">
        <v>1</v>
      </c>
      <c r="O69" s="241">
        <v>275</v>
      </c>
      <c r="P69" s="242">
        <f t="shared" si="34"/>
        <v>275</v>
      </c>
      <c r="Q69" s="243"/>
      <c r="R69" s="2"/>
    </row>
    <row r="70" spans="2:18" ht="15" thickBot="1" x14ac:dyDescent="0.35">
      <c r="B70" s="194">
        <v>0.29166666666666669</v>
      </c>
      <c r="C70" s="195"/>
      <c r="D70" s="195"/>
      <c r="E70" s="195"/>
      <c r="F70" s="196"/>
      <c r="G70" s="197">
        <v>0.875</v>
      </c>
      <c r="H70" s="282"/>
      <c r="I70" s="283"/>
      <c r="J70" s="283"/>
      <c r="K70" s="283"/>
      <c r="L70" s="284" t="s">
        <v>9</v>
      </c>
      <c r="M70" s="285"/>
      <c r="N70" s="240">
        <v>1</v>
      </c>
      <c r="O70" s="241">
        <v>406.74</v>
      </c>
      <c r="P70" s="242">
        <f t="shared" si="34"/>
        <v>406.74</v>
      </c>
      <c r="Q70" s="243"/>
      <c r="R70" s="2"/>
    </row>
    <row r="71" spans="2:18" ht="15.55" thickTop="1" thickBot="1" x14ac:dyDescent="0.35">
      <c r="F71" s="96"/>
      <c r="L71" s="284" t="s">
        <v>10</v>
      </c>
      <c r="M71" s="285"/>
      <c r="N71" s="240">
        <v>1</v>
      </c>
      <c r="O71" s="241">
        <v>0.4</v>
      </c>
      <c r="P71" s="242">
        <f t="shared" si="34"/>
        <v>0.4</v>
      </c>
      <c r="Q71" s="243"/>
      <c r="R71" s="2"/>
    </row>
    <row r="72" spans="2:18" ht="15" thickTop="1" x14ac:dyDescent="0.3">
      <c r="B72" s="259" t="s">
        <v>123</v>
      </c>
      <c r="C72" s="260"/>
      <c r="D72" s="260"/>
      <c r="E72" s="260"/>
      <c r="F72" s="260"/>
      <c r="G72" s="261"/>
      <c r="L72" s="286" t="s">
        <v>11</v>
      </c>
      <c r="M72" s="287"/>
      <c r="N72" s="234">
        <f>G54</f>
        <v>1.3958333333333335</v>
      </c>
      <c r="O72" s="236"/>
      <c r="P72" s="238">
        <f>N72*O72*24</f>
        <v>0</v>
      </c>
      <c r="Q72" s="229"/>
      <c r="R72" s="2" t="s">
        <v>12</v>
      </c>
    </row>
    <row r="73" spans="2:18" x14ac:dyDescent="0.3">
      <c r="B73" s="262"/>
      <c r="C73" s="263"/>
      <c r="D73" s="263"/>
      <c r="E73" s="263"/>
      <c r="F73" s="263"/>
      <c r="G73" s="264"/>
      <c r="L73" s="286" t="s">
        <v>13</v>
      </c>
      <c r="M73" s="287"/>
      <c r="N73" s="234">
        <f>G57</f>
        <v>1.1666666666666667</v>
      </c>
      <c r="O73" s="237">
        <v>3.75</v>
      </c>
      <c r="P73" s="238">
        <f>N73*O73*24</f>
        <v>105</v>
      </c>
      <c r="Q73" s="229"/>
      <c r="R73" s="2" t="s">
        <v>14</v>
      </c>
    </row>
    <row r="74" spans="2:18" ht="15" thickBot="1" x14ac:dyDescent="0.35">
      <c r="B74" s="265"/>
      <c r="C74" s="266"/>
      <c r="D74" s="266"/>
      <c r="E74" s="266"/>
      <c r="F74" s="266"/>
      <c r="G74" s="267"/>
      <c r="L74" s="284" t="s">
        <v>15</v>
      </c>
      <c r="M74" s="285"/>
      <c r="N74" s="244"/>
      <c r="O74" s="245"/>
      <c r="P74" s="242">
        <v>5.76</v>
      </c>
      <c r="Q74" s="243"/>
      <c r="R74" s="2"/>
    </row>
    <row r="75" spans="2:18" ht="15" thickTop="1" x14ac:dyDescent="0.3">
      <c r="L75" s="286" t="s">
        <v>16</v>
      </c>
      <c r="M75" s="287"/>
      <c r="N75" s="235">
        <f>T49</f>
        <v>9</v>
      </c>
      <c r="O75" s="237">
        <v>53.34</v>
      </c>
      <c r="P75" s="238">
        <f>N75*O75</f>
        <v>480.06000000000006</v>
      </c>
      <c r="Q75" s="229"/>
      <c r="R75" s="2" t="s">
        <v>17</v>
      </c>
    </row>
    <row r="76" spans="2:18" x14ac:dyDescent="0.3">
      <c r="L76" s="286" t="s">
        <v>18</v>
      </c>
      <c r="M76" s="287"/>
      <c r="N76" s="235">
        <f>R49+S49</f>
        <v>21</v>
      </c>
      <c r="O76" s="237">
        <v>26.67</v>
      </c>
      <c r="P76" s="238">
        <f>N76*O76</f>
        <v>560.07000000000005</v>
      </c>
      <c r="Q76" s="229"/>
      <c r="R76" s="2" t="s">
        <v>17</v>
      </c>
    </row>
    <row r="77" spans="2:18" x14ac:dyDescent="0.3">
      <c r="L77" s="284" t="s">
        <v>19</v>
      </c>
      <c r="M77" s="285"/>
      <c r="N77" s="242">
        <f>SUM(P66,P67,P68,P69,P70,P71,P73,P74,P75,P76,)</f>
        <v>3319.53</v>
      </c>
      <c r="O77" s="246">
        <v>1.55E-2</v>
      </c>
      <c r="P77" s="244"/>
      <c r="Q77" s="243"/>
      <c r="R77" s="2"/>
    </row>
    <row r="78" spans="2:18" x14ac:dyDescent="0.3">
      <c r="L78" s="284" t="s">
        <v>20</v>
      </c>
      <c r="M78" s="285"/>
      <c r="N78" s="242">
        <f>SUM(P66,P67,P68,P69,P70,P71,P73,P74,P75,P76,)</f>
        <v>3319.53</v>
      </c>
      <c r="O78" s="246">
        <v>1E-3</v>
      </c>
      <c r="P78" s="244"/>
      <c r="Q78" s="243"/>
      <c r="R78" s="2"/>
    </row>
    <row r="79" spans="2:18" x14ac:dyDescent="0.3">
      <c r="L79" s="284" t="s">
        <v>21</v>
      </c>
      <c r="M79" s="285"/>
      <c r="N79" s="242">
        <f>SUM(P66,P67,P68,P69,P70,P71,P73,P74,P75,P76,)</f>
        <v>3319.53</v>
      </c>
      <c r="O79" s="246">
        <v>4.7E-2</v>
      </c>
      <c r="P79" s="244"/>
      <c r="Q79" s="243"/>
      <c r="R79" s="2"/>
    </row>
    <row r="80" spans="2:18" x14ac:dyDescent="0.3">
      <c r="L80" s="284" t="s">
        <v>22</v>
      </c>
      <c r="M80" s="285"/>
      <c r="N80" s="242">
        <f>SUM(P66:P74)</f>
        <v>2279.4</v>
      </c>
      <c r="O80" s="246">
        <v>0.18149999999999999</v>
      </c>
      <c r="P80" s="244"/>
      <c r="Q80" s="243"/>
      <c r="R80" s="2"/>
    </row>
    <row r="81" spans="9:19" x14ac:dyDescent="0.3">
      <c r="L81" s="284" t="s">
        <v>23</v>
      </c>
      <c r="M81" s="285"/>
      <c r="N81" s="244"/>
      <c r="O81" s="247"/>
      <c r="P81" s="244"/>
      <c r="Q81" s="253">
        <v>25</v>
      </c>
      <c r="R81" s="2"/>
    </row>
    <row r="82" spans="9:19" ht="15" thickBot="1" x14ac:dyDescent="0.35">
      <c r="L82" s="347" t="s">
        <v>24</v>
      </c>
      <c r="M82" s="348"/>
      <c r="N82" s="248"/>
      <c r="O82" s="249"/>
      <c r="P82" s="248"/>
      <c r="Q82" s="254">
        <v>0.4</v>
      </c>
      <c r="R82" s="2"/>
    </row>
    <row r="83" spans="9:19" ht="15" thickTop="1" x14ac:dyDescent="0.3">
      <c r="L83" s="8"/>
      <c r="M83" s="8"/>
      <c r="N83" s="8"/>
      <c r="O83" s="8"/>
      <c r="P83" s="251" t="s">
        <v>25</v>
      </c>
      <c r="Q83" s="251" t="s">
        <v>26</v>
      </c>
      <c r="R83" s="2"/>
    </row>
    <row r="84" spans="9:19" ht="15" thickBot="1" x14ac:dyDescent="0.35">
      <c r="L84" s="8"/>
      <c r="M84" s="8"/>
      <c r="N84" s="8"/>
      <c r="O84" s="8"/>
      <c r="P84" s="252" t="s">
        <v>124</v>
      </c>
      <c r="Q84" s="252" t="s">
        <v>28</v>
      </c>
      <c r="R84" s="2"/>
    </row>
    <row r="85" spans="9:19" ht="22.5" thickTop="1" thickBot="1" x14ac:dyDescent="0.5">
      <c r="I85" s="258" t="s">
        <v>29</v>
      </c>
      <c r="J85" s="258"/>
      <c r="K85" s="258"/>
      <c r="L85" s="258"/>
      <c r="M85" s="257">
        <f>P85-Q85</f>
        <v>3294.13</v>
      </c>
      <c r="N85" s="257"/>
      <c r="O85" s="16"/>
      <c r="P85" s="250">
        <f>SUM(P66:P76)</f>
        <v>3319.53</v>
      </c>
      <c r="Q85" s="250">
        <f>SUM(Q77:Q82)</f>
        <v>25.4</v>
      </c>
      <c r="R85" s="2"/>
    </row>
    <row r="86" spans="9:19" ht="15" thickTop="1" x14ac:dyDescent="0.3">
      <c r="L86"/>
      <c r="M86"/>
      <c r="N86" s="2"/>
      <c r="O86" s="2"/>
      <c r="P86" s="2"/>
      <c r="Q86" s="2"/>
      <c r="R86" s="2"/>
    </row>
    <row r="87" spans="9:19" ht="21.35" x14ac:dyDescent="0.3">
      <c r="L87" s="231"/>
      <c r="M87" s="233"/>
      <c r="N87" s="233"/>
      <c r="O87" s="233"/>
      <c r="P87" s="233"/>
      <c r="Q87" s="232"/>
      <c r="R87" s="231"/>
      <c r="S87" s="230"/>
    </row>
    <row r="88" spans="9:19" x14ac:dyDescent="0.3">
      <c r="L88"/>
      <c r="M88"/>
      <c r="N88"/>
      <c r="O88"/>
      <c r="P88"/>
      <c r="Q88"/>
      <c r="R88"/>
    </row>
  </sheetData>
  <mergeCells count="63">
    <mergeCell ref="L82:M82"/>
    <mergeCell ref="L77:M77"/>
    <mergeCell ref="L78:M78"/>
    <mergeCell ref="L79:M79"/>
    <mergeCell ref="L80:M80"/>
    <mergeCell ref="L81:M81"/>
    <mergeCell ref="M40:M44"/>
    <mergeCell ref="B65:G65"/>
    <mergeCell ref="H66:K66"/>
    <mergeCell ref="H67:K67"/>
    <mergeCell ref="H68:K68"/>
    <mergeCell ref="G54:H54"/>
    <mergeCell ref="G55:H55"/>
    <mergeCell ref="G56:H56"/>
    <mergeCell ref="G57:H57"/>
    <mergeCell ref="B53:F53"/>
    <mergeCell ref="B54:F54"/>
    <mergeCell ref="B55:F55"/>
    <mergeCell ref="B56:F56"/>
    <mergeCell ref="L66:M66"/>
    <mergeCell ref="L67:M67"/>
    <mergeCell ref="L68:M68"/>
    <mergeCell ref="M5:M9"/>
    <mergeCell ref="M12:M16"/>
    <mergeCell ref="M19:M23"/>
    <mergeCell ref="M26:M30"/>
    <mergeCell ref="M33:M37"/>
    <mergeCell ref="R3:U3"/>
    <mergeCell ref="B3:G3"/>
    <mergeCell ref="K1:O1"/>
    <mergeCell ref="K2:O2"/>
    <mergeCell ref="H3:O3"/>
    <mergeCell ref="B47:G47"/>
    <mergeCell ref="B48:G49"/>
    <mergeCell ref="B59:H59"/>
    <mergeCell ref="I59:J59"/>
    <mergeCell ref="L55:N55"/>
    <mergeCell ref="L54:N54"/>
    <mergeCell ref="L56:N56"/>
    <mergeCell ref="L57:N57"/>
    <mergeCell ref="G52:H52"/>
    <mergeCell ref="L52:N52"/>
    <mergeCell ref="L59:N59"/>
    <mergeCell ref="B58:F58"/>
    <mergeCell ref="G53:H53"/>
    <mergeCell ref="B57:F57"/>
    <mergeCell ref="B50:G50"/>
    <mergeCell ref="L65:M65"/>
    <mergeCell ref="M85:N85"/>
    <mergeCell ref="I85:L85"/>
    <mergeCell ref="B72:G74"/>
    <mergeCell ref="P59:Q59"/>
    <mergeCell ref="B61:H62"/>
    <mergeCell ref="I61:J62"/>
    <mergeCell ref="H69:K70"/>
    <mergeCell ref="L69:M69"/>
    <mergeCell ref="L70:M70"/>
    <mergeCell ref="L71:M71"/>
    <mergeCell ref="L72:M72"/>
    <mergeCell ref="L73:M73"/>
    <mergeCell ref="L74:M74"/>
    <mergeCell ref="L75:M75"/>
    <mergeCell ref="L76:M76"/>
  </mergeCells>
  <conditionalFormatting sqref="N27:N39 N13:N25 N6:N11 N41:N46">
    <cfRule type="containsText" dxfId="21" priority="41" operator="containsText" text="NOCHE">
      <formula>NOT(ISERROR(SEARCH("NOCHE",N6)))</formula>
    </cfRule>
    <cfRule type="containsText" dxfId="20" priority="46" operator="containsText" text="NORMAL">
      <formula>NOT(ISERROR(SEARCH("NORMAL",N6)))</formula>
    </cfRule>
  </conditionalFormatting>
  <conditionalFormatting sqref="N40 N26 N12 N5">
    <cfRule type="containsText" dxfId="19" priority="42" operator="containsText" text="NORMAL">
      <formula>NOT(ISERROR(SEARCH("NORMAL",N5)))</formula>
    </cfRule>
    <cfRule type="containsText" dxfId="18" priority="43" operator="containsText" text="NOCHE">
      <formula>NOT(ISERROR(SEARCH("NOCHE",N5)))</formula>
    </cfRule>
  </conditionalFormatting>
  <conditionalFormatting sqref="Q49:Q50 Q5:Q47">
    <cfRule type="containsText" dxfId="17" priority="27" operator="containsText" text="ELE">
      <formula>NOT(ISERROR(SEARCH("ELE",Q5)))</formula>
    </cfRule>
    <cfRule type="containsText" dxfId="16" priority="28" operator="containsText" text="MADRUGADA">
      <formula>NOT(ISERROR(SEARCH("MADRUGADA",Q5)))</formula>
    </cfRule>
  </conditionalFormatting>
  <conditionalFormatting sqref="N5:N46">
    <cfRule type="containsText" dxfId="15" priority="14" operator="containsText" text="LIBRE">
      <formula>NOT(ISERROR(SEARCH("LIBRE",N5)))</formula>
    </cfRule>
    <cfRule type="containsText" dxfId="14" priority="16" operator="containsText" text="LIBRE">
      <formula>NOT(ISERROR(SEARCH("LIBRE",N5)))</formula>
    </cfRule>
  </conditionalFormatting>
  <conditionalFormatting sqref="Q5:Q46">
    <cfRule type="containsText" dxfId="13" priority="15" operator="containsText" text="DIA">
      <formula>NOT(ISERROR(SEARCH("DIA",Q5)))</formula>
    </cfRule>
  </conditionalFormatting>
  <conditionalFormatting sqref="B66">
    <cfRule type="cellIs" dxfId="12" priority="12" operator="between">
      <formula>0</formula>
      <formula>0.290972222222222</formula>
    </cfRule>
    <cfRule type="cellIs" dxfId="11" priority="13" operator="between">
      <formula>0</formula>
      <formula>0.25</formula>
    </cfRule>
  </conditionalFormatting>
  <conditionalFormatting sqref="B67">
    <cfRule type="cellIs" dxfId="10" priority="11" operator="between">
      <formula>0</formula>
      <formula>0.290972222222222</formula>
    </cfRule>
  </conditionalFormatting>
  <conditionalFormatting sqref="B68">
    <cfRule type="cellIs" dxfId="9" priority="2" operator="equal">
      <formula>0</formula>
    </cfRule>
    <cfRule type="cellIs" dxfId="8" priority="8" operator="between">
      <formula>0</formula>
      <formula>0.290972222222222</formula>
    </cfRule>
    <cfRule type="cellIs" dxfId="7" priority="9" operator="between">
      <formula>0</formula>
      <formula>0.290972222222222</formula>
    </cfRule>
    <cfRule type="cellIs" dxfId="6" priority="10" operator="between">
      <formula>0</formula>
      <formula>0.290972222222222</formula>
    </cfRule>
  </conditionalFormatting>
  <conditionalFormatting sqref="G68">
    <cfRule type="cellIs" dxfId="5" priority="6" operator="between">
      <formula>0.916666666666667</formula>
      <formula>1.16666666666667</formula>
    </cfRule>
    <cfRule type="cellIs" dxfId="4" priority="7" operator="between">
      <formula>0.916666666666667</formula>
      <formula>1.16666666666667</formula>
    </cfRule>
  </conditionalFormatting>
  <conditionalFormatting sqref="B5:B46">
    <cfRule type="cellIs" dxfId="3" priority="3" operator="between">
      <formula>0.0416666666666667</formula>
      <formula>0.290972222222222</formula>
    </cfRule>
    <cfRule type="cellIs" dxfId="2" priority="4" operator="between">
      <formula>0.00694444444444444</formula>
      <formula>0.290972222222222</formula>
    </cfRule>
    <cfRule type="cellIs" dxfId="1" priority="5" operator="between">
      <formula>0</formula>
      <formula>0.290972222222222</formula>
    </cfRule>
  </conditionalFormatting>
  <conditionalFormatting sqref="G5:G46">
    <cfRule type="cellIs" dxfId="0" priority="1" operator="greaterThan">
      <formula>0.915972222222222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NOMINA</vt:lpstr>
      <vt:lpstr>HORAS</vt:lpstr>
      <vt:lpstr>CALCULOHORAS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2017-09-12T11:56:01Z</dcterms:created>
  <dcterms:modified xsi:type="dcterms:W3CDTF">2017-09-25T12:19:09Z</dcterms:modified>
  <cp:category/>
  <cp:contentStatus/>
</cp:coreProperties>
</file>